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5" yWindow="30" windowWidth="14775" windowHeight="11760"/>
  </bookViews>
  <sheets>
    <sheet name="MMES" sheetId="1" r:id="rId1"/>
    <sheet name="Desechos" sheetId="7" state="hidden" r:id="rId2"/>
    <sheet name="Desarrollo" sheetId="2" state="hidden" r:id="rId3"/>
    <sheet name="Recomendacion" sheetId="3" state="hidden" r:id="rId4"/>
    <sheet name="Ru" sheetId="4" state="hidden" r:id="rId5"/>
    <sheet name="TIPO" sheetId="5" state="hidden" r:id="rId6"/>
    <sheet name="Hoja1" sheetId="6" state="hidden" r:id="rId7"/>
  </sheets>
  <definedNames>
    <definedName name="_xlnm._FilterDatabase" localSheetId="4" hidden="1">Ru!$A$1:$D$162</definedName>
    <definedName name="_ZX19" localSheetId="3">#REF!</definedName>
    <definedName name="_ZX19">MMES!$BC$19</definedName>
    <definedName name="_ZZ18" localSheetId="3">#REF!</definedName>
    <definedName name="_ZZ18">MMES!$AW$18</definedName>
    <definedName name="_xlnm.Print_Area" localSheetId="2">Desarrollo!$A$1:$AJ$90</definedName>
    <definedName name="_xlnm.Print_Area" localSheetId="0">MMES!$C$2:$AK$218</definedName>
    <definedName name="_xlnm.Print_Area" localSheetId="3">Recomendacion!$A$1:$AJ$65</definedName>
    <definedName name="Excel_BuiltIn__FilterDatabase" localSheetId="5">TIPO!$A$1:$F$97</definedName>
  </definedNames>
  <calcPr calcId="114210"/>
</workbook>
</file>

<file path=xl/calcChain.xml><?xml version="1.0" encoding="utf-8"?>
<calcChain xmlns="http://schemas.openxmlformats.org/spreadsheetml/2006/main">
  <c r="AB214" i="1"/>
  <c r="AA13" i="3"/>
  <c r="J188" i="1"/>
  <c r="AB188"/>
  <c r="P204"/>
  <c r="J200"/>
  <c r="AB200"/>
  <c r="V204"/>
  <c r="P200"/>
  <c r="V200"/>
  <c r="V188"/>
  <c r="P188"/>
  <c r="F220"/>
  <c r="AE6"/>
  <c r="F2" i="4"/>
  <c r="H127" i="1"/>
  <c r="AN57"/>
  <c r="AO53"/>
  <c r="AN55"/>
  <c r="AN53"/>
  <c r="AM66"/>
  <c r="AN66"/>
  <c r="AN63"/>
  <c r="AO61"/>
  <c r="AN61"/>
  <c r="AN77"/>
  <c r="AN79"/>
  <c r="AN75"/>
  <c r="AN81"/>
  <c r="AM83"/>
  <c r="AN83"/>
  <c r="AN72"/>
  <c r="AN70"/>
  <c r="AN95"/>
  <c r="AN97"/>
  <c r="AN99"/>
  <c r="AN101"/>
  <c r="AN103"/>
  <c r="AQ97"/>
  <c r="AR95"/>
  <c r="AQ99"/>
  <c r="AQ101"/>
  <c r="AQ103"/>
  <c r="AN109"/>
  <c r="AO107"/>
  <c r="N17" i="2"/>
  <c r="AN111" i="1"/>
  <c r="AN113"/>
  <c r="AN119"/>
  <c r="AO117"/>
  <c r="N18" i="2"/>
  <c r="AM121" i="1"/>
  <c r="AN121"/>
  <c r="AN123"/>
  <c r="AQ109"/>
  <c r="AR107"/>
  <c r="AQ111"/>
  <c r="AQ117"/>
  <c r="AQ119"/>
  <c r="AQ121"/>
  <c r="AQ123"/>
  <c r="AM142"/>
  <c r="AO142"/>
  <c r="I134"/>
  <c r="F39" i="2"/>
  <c r="AN149" i="1"/>
  <c r="AM151"/>
  <c r="AN151"/>
  <c r="AM153"/>
  <c r="AN153"/>
  <c r="AN155"/>
  <c r="AN159"/>
  <c r="AN161"/>
  <c r="AM163"/>
  <c r="AN163"/>
  <c r="AO159"/>
  <c r="L174"/>
  <c r="L45" i="2"/>
  <c r="AM171" i="1"/>
  <c r="AN171"/>
  <c r="AO167"/>
  <c r="P174"/>
  <c r="P45" i="2"/>
  <c r="AN169" i="1"/>
  <c r="T174"/>
  <c r="T45" i="2"/>
  <c r="AQ159" i="1"/>
  <c r="AP161"/>
  <c r="AQ161"/>
  <c r="AR159"/>
  <c r="X174"/>
  <c r="X45" i="2"/>
  <c r="B3"/>
  <c r="AA3"/>
  <c r="B5"/>
  <c r="AA5"/>
  <c r="B7"/>
  <c r="F37"/>
  <c r="H63"/>
  <c r="AN17" i="1"/>
  <c r="AO17"/>
  <c r="T18"/>
  <c r="AJ32"/>
  <c r="AM32"/>
  <c r="AN32"/>
  <c r="AM33"/>
  <c r="AP95"/>
  <c r="AM107"/>
  <c r="AD134"/>
  <c r="I33" i="2"/>
  <c r="AG134" i="1"/>
  <c r="L33" i="2"/>
  <c r="H51"/>
  <c r="N51"/>
  <c r="T51"/>
  <c r="AE53"/>
  <c r="N63"/>
  <c r="H57"/>
  <c r="N57"/>
  <c r="T57"/>
  <c r="AE59"/>
  <c r="T63"/>
  <c r="AE65"/>
  <c r="T69"/>
  <c r="B5" i="3"/>
  <c r="AA5"/>
  <c r="B7"/>
  <c r="AA7"/>
  <c r="B9"/>
  <c r="E2" i="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D77" i="1"/>
  <c r="AO149"/>
  <c r="H174"/>
  <c r="N21" i="2"/>
  <c r="AB204" i="1"/>
  <c r="V211"/>
  <c r="D36"/>
  <c r="H45" i="2"/>
  <c r="AD174" i="1"/>
  <c r="AR117"/>
  <c r="N22" i="2"/>
  <c r="N16"/>
  <c r="Q127" i="1"/>
  <c r="N127"/>
  <c r="AG14" i="2"/>
  <c r="AO70" i="1"/>
  <c r="AM85"/>
  <c r="W85"/>
  <c r="K127"/>
  <c r="AG9" i="2"/>
  <c r="F27"/>
  <c r="L27"/>
  <c r="T127" i="1"/>
  <c r="AE47" i="2"/>
  <c r="N69"/>
  <c r="P211" i="1"/>
  <c r="AG23" i="2"/>
  <c r="R27"/>
  <c r="W127" i="1"/>
  <c r="I137"/>
  <c r="O27" i="2"/>
  <c r="AG19"/>
  <c r="N11"/>
  <c r="AG12"/>
  <c r="I27"/>
  <c r="AE29"/>
  <c r="Z134" i="1"/>
  <c r="AA136"/>
  <c r="AE35" i="2"/>
  <c r="F33"/>
  <c r="AE41"/>
  <c r="F69"/>
  <c r="AD71"/>
  <c r="H211" i="1"/>
  <c r="AB210"/>
</calcChain>
</file>

<file path=xl/sharedStrings.xml><?xml version="1.0" encoding="utf-8"?>
<sst xmlns="http://schemas.openxmlformats.org/spreadsheetml/2006/main" count="960" uniqueCount="500">
  <si>
    <t>23- MINISTERIO DE AMBIENTE</t>
  </si>
  <si>
    <t>24- MINISTERIO DE AMBIENTE Y CONTROL DEL DESARROLLO SUSTENTABLE</t>
  </si>
  <si>
    <t>25- MINISTERIO DE ECOLOGÍA Y RECURSOS NATURALES RENOVABLES</t>
  </si>
  <si>
    <t>26- MINISTERIO DE PLANIFICACIÓN Y AMBIENTE</t>
  </si>
  <si>
    <t>42- SECRETARÍA DE AMBIENTE Y DESARROLLO SUSTENTABLE - SAN JUAN</t>
  </si>
  <si>
    <t>44- SECRETARÍA DE PLANEAMIENTO INFRAESTRUCTURA Y MEDIO AMBIENTE - NECOCHEA</t>
  </si>
  <si>
    <t>45- SECRETARÍA DE MEDIO AMBIENTE - LA RIOJA</t>
  </si>
  <si>
    <t>46- SECRETARÍA DE AMBIENTE - GOBIERNO DE ENTRE RÍOS - SERV. ADM. CONTABLE</t>
  </si>
  <si>
    <t>47- SECRETARÍA DE AMBIENTE Y DESARROLLO SUSTENTABLE GOBIERNO DE RÍO NEGRO</t>
  </si>
  <si>
    <t>48- SECRETARÍA DE ESTADO DEL AMBIENTE Y DESARROLLO SUSTENTABLE - CATAMARCA</t>
  </si>
  <si>
    <t>49- SECRETARÍA DE CALIDAD AMBIENTAL - JUJUY</t>
  </si>
  <si>
    <t>50- SUBSECRETARÍA DE AMBIENTE DEL MUNICIPIO DE CORDOBA</t>
  </si>
  <si>
    <t>51- SECRETARÍA DE AMBIENTE DESARROLLO SUSTENTABLE Y CAMBIO CLIMÁTICO - TIERRA DEL FUEGO</t>
  </si>
  <si>
    <t>53- SECRETARIA DE AMBIENTE Y ORDENAMIENTO TERRITORIAL - MENDOZA</t>
  </si>
  <si>
    <t>54- MINISTERIO DE AMBIENTE Y PRODUCCIÓN SUSTENTABLE - SALTA</t>
  </si>
  <si>
    <t>55- SUBSECRETARÍA DE ENERGÍA Y MINERÍA - MENDOZA</t>
  </si>
  <si>
    <t>57- SECRETARIA DE GOBIERNO DE AMBIENTE Y DESARROLLO SUSTENTABLE</t>
  </si>
  <si>
    <t>58- SUBSECRETARIA DE MEDIO AMBIENTE</t>
  </si>
  <si>
    <t>59- MINISTERIO DE LA PRODUCCION Y AMBIENTE - FORMOSA</t>
  </si>
  <si>
    <t>60- SECRETARIA DE ESTADO DE AMBIENTE SANTA CRUZ</t>
  </si>
  <si>
    <t>61- SUBSECRETARIA DE AMBIENTE LA PAMPA</t>
  </si>
  <si>
    <t xml:space="preserve">62- SECRETARIA DE ESTADO DE MEDIO AMBIENTE TUCUMAN </t>
  </si>
  <si>
    <t xml:space="preserve">63- MINISTERIO DE AMBIENTE Y CONTROL DEL DESARROLLO SUSTENTABLE - CHUBUT </t>
  </si>
  <si>
    <t>64- SECRETARIA DE DESARROLLO TERRITORIAL Y AMBIENTE</t>
  </si>
  <si>
    <t>65- MINISTERIO DE AMBIENTE Y DESARROLLO SOSTENIBLE (NACIÓN)</t>
  </si>
  <si>
    <t xml:space="preserve">66- MUNICIPALIDAD DE SAN ANTONIO DE ARECO – BUENOS AIRES </t>
  </si>
  <si>
    <t xml:space="preserve">67- MUNICIPALIDAD DE BERISSO – BUENOS AIRES </t>
  </si>
  <si>
    <t xml:space="preserve">68- MUNICIPALIDAD DE CONCEPCION DEL URUGUAY – ENTRE RIOS </t>
  </si>
  <si>
    <t xml:space="preserve">69- MINISTERIO DE AMBIENTE Y CAMBIO CLIMATICO - SANTA FE </t>
  </si>
  <si>
    <t xml:space="preserve">70- SEC. GRAL. DE LA GOBERNACION / SECRETARIA DE AMBIENTE Y CAMBIO CLIMATICO </t>
  </si>
  <si>
    <t>71- SECRETARIA DE ESTADO DE MEDIO AMBIENTE Y PARQUES</t>
  </si>
  <si>
    <t>72- MINISTERIO DEL AGUA Y MEDIO AMBIENTE - GOBIERNO DE SANTIAGO DEL ESTERO</t>
  </si>
  <si>
    <t>Rev. 13.2</t>
  </si>
  <si>
    <t>SEGURO AMBIENTAL DE INCIDENCIA COLECTIVA AUTODETERMINACIÓN DEL MONTO MÍNIMO DE ENTIDAD SUFICIENTE (MMES)</t>
  </si>
  <si>
    <t>Datos Generales</t>
  </si>
  <si>
    <r>
      <t>Razón Social</t>
    </r>
    <r>
      <rPr>
        <sz val="7"/>
        <rFont val="Calibri"/>
        <family val="2"/>
      </rPr>
      <t xml:space="preserve"> (*)</t>
    </r>
  </si>
  <si>
    <r>
      <t>Fecha</t>
    </r>
    <r>
      <rPr>
        <sz val="7"/>
        <rFont val="Calibri"/>
        <family val="2"/>
      </rPr>
      <t xml:space="preserve"> (*)</t>
    </r>
  </si>
  <si>
    <r>
      <t>Denominación de la Planta</t>
    </r>
    <r>
      <rPr>
        <sz val="7"/>
        <rFont val="Calibri"/>
        <family val="2"/>
      </rPr>
      <t xml:space="preserve"> (*)</t>
    </r>
  </si>
  <si>
    <r>
      <t>CUIT</t>
    </r>
    <r>
      <rPr>
        <sz val="7"/>
        <rFont val="Calibri"/>
        <family val="2"/>
      </rPr>
      <t xml:space="preserve"> (*)</t>
    </r>
  </si>
  <si>
    <r>
      <t xml:space="preserve">Domicilio - Localidad - Provincia -UBICACIÓN DEL RIESGO- </t>
    </r>
    <r>
      <rPr>
        <sz val="7"/>
        <rFont val="Calibri"/>
        <family val="2"/>
      </rPr>
      <t>(*)</t>
    </r>
  </si>
  <si>
    <r>
      <t>Teléfono(s)</t>
    </r>
    <r>
      <rPr>
        <sz val="7"/>
        <rFont val="Calibri"/>
        <family val="2"/>
      </rPr>
      <t xml:space="preserve"> (*)</t>
    </r>
  </si>
  <si>
    <t>Página web</t>
  </si>
  <si>
    <t>campo opcional</t>
  </si>
  <si>
    <r>
      <t>e-mail</t>
    </r>
    <r>
      <rPr>
        <sz val="7"/>
        <rFont val="Calibri"/>
        <family val="2"/>
      </rPr>
      <t xml:space="preserve"> (*)</t>
    </r>
  </si>
  <si>
    <r>
      <t>Organismo Solicitante del Seguro</t>
    </r>
    <r>
      <rPr>
        <sz val="7"/>
        <rFont val="Calibri"/>
        <family val="2"/>
      </rPr>
      <t xml:space="preserve"> (*)</t>
    </r>
  </si>
  <si>
    <t>Lat. Sur</t>
  </si>
  <si>
    <t>Long. O</t>
  </si>
  <si>
    <r>
      <t>Persona(s) de contacto</t>
    </r>
    <r>
      <rPr>
        <sz val="7"/>
        <rFont val="Calibri"/>
        <family val="2"/>
      </rPr>
      <t xml:space="preserve"> (*)</t>
    </r>
  </si>
  <si>
    <r>
      <t>Responsable Técnico</t>
    </r>
    <r>
      <rPr>
        <sz val="7"/>
        <rFont val="Calibri"/>
        <family val="2"/>
      </rPr>
      <t xml:space="preserve"> (*)</t>
    </r>
  </si>
  <si>
    <r>
      <t>DNI</t>
    </r>
    <r>
      <rPr>
        <sz val="7"/>
        <rFont val="Calibri"/>
        <family val="2"/>
      </rPr>
      <t xml:space="preserve"> (*)</t>
    </r>
  </si>
  <si>
    <t>Responsable Medio Ambiente</t>
  </si>
  <si>
    <t>DNI</t>
  </si>
  <si>
    <t xml:space="preserve">Relevamiento Documental </t>
  </si>
  <si>
    <t>Rubro Complementario según RES. 481/2011 - sólo para Rubros Principales = 999999</t>
  </si>
  <si>
    <t>Detallar la Actividad</t>
  </si>
  <si>
    <t>Coeficientes (Efluentes y Residuos)</t>
  </si>
  <si>
    <t>marcar donde corresponda</t>
  </si>
  <si>
    <t>Gaseosos</t>
  </si>
  <si>
    <t>componentes naturales del aire (incluido vapor de agua) - gases de combustión de gas natural</t>
  </si>
  <si>
    <t>gases de combustión de hidrocarburos líquidos</t>
  </si>
  <si>
    <t>otros</t>
  </si>
  <si>
    <t>Líquidos</t>
  </si>
  <si>
    <t>agua sin aditivos; lavado de planta de establecimientos del Rubro 1, a temperatura ambiente</t>
  </si>
  <si>
    <t>agua de proceso con aditivos y agua de lavado que no contengan residuos especiales ó que no pudiesen generar residuos especiales                                                        provenientes de plantas de tratamiento en condiciones óptimas de funcionamiento</t>
  </si>
  <si>
    <t>con residuos especiales, ó que pudiesen generar residuos especiales Que posean o deban poseer más de un tratamiento</t>
  </si>
  <si>
    <t xml:space="preserve">Sólidos y Semisólidos </t>
  </si>
  <si>
    <t>asimilables a domiciliarios</t>
  </si>
  <si>
    <t>resultantes del tratamiento de efluentes líquidos del tipo 0 y/o 1. Otros que no contengan residuos especiales ó de                                                      establecimientos que no pudiesen generar residuos especiales</t>
  </si>
  <si>
    <t>que puedan contener sustancias peligrosas o pudiesen generar residuos especiales (por mes - promedio anual)</t>
  </si>
  <si>
    <t>menor a 10 (diez) kg de masa</t>
  </si>
  <si>
    <t>mayor o igual a 10 (diez) kg pero menor que 100 (cien) kg de masa</t>
  </si>
  <si>
    <t>mayor o igual a 100 (cien) kg pero menor a 500 (quinientos) kg de masa</t>
  </si>
  <si>
    <t>mayor o igual a 500 (quinientos) kg de masa</t>
  </si>
  <si>
    <t>Tipo</t>
  </si>
  <si>
    <t>Tipo (resultado según la selección realizada)</t>
  </si>
  <si>
    <t>VALOR</t>
  </si>
  <si>
    <t>Información Complementaria</t>
  </si>
  <si>
    <t>Riesgo</t>
  </si>
  <si>
    <t>Cantidad de personal</t>
  </si>
  <si>
    <t>Riesgo por aparatos sometidos a presión</t>
  </si>
  <si>
    <t>Hasta 15</t>
  </si>
  <si>
    <t>Riesgo acústico</t>
  </si>
  <si>
    <t>Entre 16 y 50</t>
  </si>
  <si>
    <t>Riesgo por sustancias químicas</t>
  </si>
  <si>
    <t>Entre 51 y 150</t>
  </si>
  <si>
    <t>Riesgo de explosión</t>
  </si>
  <si>
    <t>Entre 151 y 500</t>
  </si>
  <si>
    <t>Riesgo de incendio</t>
  </si>
  <si>
    <t>Más de 500</t>
  </si>
  <si>
    <t>Potencia instalada en HP</t>
  </si>
  <si>
    <t>Zona</t>
  </si>
  <si>
    <t>Hasta 25</t>
  </si>
  <si>
    <t>Parque industrial</t>
  </si>
  <si>
    <t>De 26 a 100</t>
  </si>
  <si>
    <t>Industrial Exclusiva y Rural</t>
  </si>
  <si>
    <t>De 101 a 500</t>
  </si>
  <si>
    <t>El resto de las zonas</t>
  </si>
  <si>
    <t>Mayor de 500</t>
  </si>
  <si>
    <t>Relación Sup. cubierta / Sup. total</t>
  </si>
  <si>
    <t>Servicios corrientes</t>
  </si>
  <si>
    <t>Sistema de Gestión Ambiental certificado por un Organismo independiente</t>
  </si>
  <si>
    <t>Hasta 0.20</t>
  </si>
  <si>
    <t>Agua</t>
  </si>
  <si>
    <t>De 0.21 hasta 0.50</t>
  </si>
  <si>
    <t>Cloaca</t>
  </si>
  <si>
    <t>Posee sustancias particularmente riesgosas                     en las cantidades definidas por la Resolución 1639/2007</t>
  </si>
  <si>
    <t>De 0.51 a 0.80</t>
  </si>
  <si>
    <t>Luz</t>
  </si>
  <si>
    <t>De 0.81 a 1.00</t>
  </si>
  <si>
    <t xml:space="preserve">Gas </t>
  </si>
  <si>
    <t>NCAi</t>
  </si>
  <si>
    <t>=</t>
  </si>
  <si>
    <t>+</t>
  </si>
  <si>
    <t>NCAi &lt; 12</t>
  </si>
  <si>
    <t>Ru</t>
  </si>
  <si>
    <t>ER</t>
  </si>
  <si>
    <t>Ri</t>
  </si>
  <si>
    <t>Di</t>
  </si>
  <si>
    <t>Lo</t>
  </si>
  <si>
    <t>Monto Básico</t>
  </si>
  <si>
    <t>FC</t>
  </si>
  <si>
    <t>NCA =</t>
  </si>
  <si>
    <t>AjSP</t>
  </si>
  <si>
    <t>-</t>
  </si>
  <si>
    <t>AjSGA</t>
  </si>
  <si>
    <t>Ajuste</t>
  </si>
  <si>
    <t>MB</t>
  </si>
  <si>
    <t xml:space="preserve">Establecimientos radicados en Cuenca Matanza Riachuelo </t>
  </si>
  <si>
    <t>►►</t>
  </si>
  <si>
    <t>Declarado Agente Contaminante</t>
  </si>
  <si>
    <t>CUENCA MR</t>
  </si>
  <si>
    <t>AG. CONTAM.</t>
  </si>
  <si>
    <t>Factores de Vulnerabilidad</t>
  </si>
  <si>
    <t>Tipo de sustrato suprayacente a la zona saturada</t>
  </si>
  <si>
    <t>(TS)</t>
  </si>
  <si>
    <r>
      <t>A</t>
    </r>
    <r>
      <rPr>
        <sz val="7"/>
        <rFont val="Calibri"/>
        <family val="2"/>
      </rPr>
      <t xml:space="preserve"> Arcillas / suelos residuales / limos / loess / arcillas lutitas</t>
    </r>
  </si>
  <si>
    <r>
      <t>B</t>
    </r>
    <r>
      <rPr>
        <sz val="7"/>
        <rFont val="Calibri"/>
        <family val="2"/>
      </rPr>
      <t xml:space="preserve"> Arenas / limolitas / tobas volcánicas / formaciones ígneas metamórficas y volcánicas / areniscas</t>
    </r>
  </si>
  <si>
    <r>
      <t>C</t>
    </r>
    <r>
      <rPr>
        <sz val="7"/>
        <rFont val="Calibri"/>
        <family val="2"/>
      </rPr>
      <t xml:space="preserve"> Gravas coluviales / calizas blandas / suelo no consolidado (sedimentos)</t>
    </r>
  </si>
  <si>
    <r>
      <t>D</t>
    </r>
    <r>
      <rPr>
        <sz val="7"/>
        <rFont val="Calibri"/>
        <family val="2"/>
      </rPr>
      <t xml:space="preserve"> Consolidado de rocas porosas o compactas / Desconocimiento del tipo de sustrato</t>
    </r>
  </si>
  <si>
    <t>Profundidad freática</t>
  </si>
  <si>
    <t>(PF)</t>
  </si>
  <si>
    <t>Entorno</t>
  </si>
  <si>
    <t>(ENT)</t>
  </si>
  <si>
    <t>Mayor a 10 metros</t>
  </si>
  <si>
    <t>Residencial o comercial</t>
  </si>
  <si>
    <t>Mayor a 5 metros y menor o igual a 10 metros</t>
  </si>
  <si>
    <t>Área protegida</t>
  </si>
  <si>
    <t>Menor o Igual a 5 metros</t>
  </si>
  <si>
    <t>Ninguna de las anteriores</t>
  </si>
  <si>
    <t>Distancia de los materiales peligrosos a agua superficial</t>
  </si>
  <si>
    <t>Mayor a 100 metros (DEA)</t>
  </si>
  <si>
    <t>Menor o igual a 100 metros (DEA)</t>
  </si>
  <si>
    <t>Actividades costeras que incluyen carga y descarga de materiales por agua (COS)</t>
  </si>
  <si>
    <t>V</t>
  </si>
  <si>
    <t>*</t>
  </si>
  <si>
    <t>TS</t>
  </si>
  <si>
    <t>PF</t>
  </si>
  <si>
    <t>DEA</t>
  </si>
  <si>
    <t>COS</t>
  </si>
  <si>
    <t>ENT</t>
  </si>
  <si>
    <t>Factores de Existencias de Materiales Peligrosos y de Eliminación Programada</t>
  </si>
  <si>
    <t>Materiales Peligrosos</t>
  </si>
  <si>
    <t>Volumen sobre la superficie</t>
  </si>
  <si>
    <r>
      <t>m</t>
    </r>
    <r>
      <rPr>
        <b/>
        <vertAlign val="superscript"/>
        <sz val="9"/>
        <rFont val="Calibri"/>
        <family val="2"/>
      </rPr>
      <t>3</t>
    </r>
  </si>
  <si>
    <t>Volumen bajo la superficie</t>
  </si>
  <si>
    <t>Volumen bajo la superficie en contacto con el agua</t>
  </si>
  <si>
    <t>MP</t>
  </si>
  <si>
    <t>MP sup</t>
  </si>
  <si>
    <t>MP ent</t>
  </si>
  <si>
    <t>MP aq</t>
  </si>
  <si>
    <t>Materiales Peligrosos - Eliminación Programada</t>
  </si>
  <si>
    <t>Ton</t>
  </si>
  <si>
    <t>EP</t>
  </si>
  <si>
    <t>EP sup</t>
  </si>
  <si>
    <t>EP ent</t>
  </si>
  <si>
    <t>EP aq</t>
  </si>
  <si>
    <t>D</t>
  </si>
  <si>
    <t>RESULTADO FINAL MMES</t>
  </si>
  <si>
    <t>MMES</t>
  </si>
  <si>
    <t>Superficie Total del predio</t>
  </si>
  <si>
    <t>MMAES</t>
  </si>
  <si>
    <r>
      <t>m</t>
    </r>
    <r>
      <rPr>
        <vertAlign val="superscript"/>
        <sz val="9"/>
        <rFont val="Calibri"/>
        <family val="2"/>
      </rPr>
      <t>2</t>
    </r>
  </si>
  <si>
    <t>Ha</t>
  </si>
  <si>
    <t>Monto Mínimo Asegurable de Entidad Suficiente</t>
  </si>
  <si>
    <t>(*) datos obligatorios</t>
  </si>
  <si>
    <t>Cantidad de Personal</t>
  </si>
  <si>
    <t>Potencia Instalada</t>
  </si>
  <si>
    <t>Servicios Corrientes</t>
  </si>
  <si>
    <t>NCA</t>
  </si>
  <si>
    <t>RECOMENDACIÓN</t>
  </si>
  <si>
    <t>MMES DETERMINADO POR EL</t>
  </si>
  <si>
    <t>MMES DETERMINADO POR LA</t>
  </si>
  <si>
    <t>MMES DETERMINADO POR</t>
  </si>
  <si>
    <t>TOMADOR</t>
  </si>
  <si>
    <t>ASEGURADORA</t>
  </si>
  <si>
    <t>KOMALIA S.A.</t>
  </si>
  <si>
    <t>JUSTIFICACIÓN</t>
  </si>
  <si>
    <t>DOCUMENTACIÓN PENDIENTE DE ENTREGA</t>
  </si>
  <si>
    <t>Auditor</t>
  </si>
  <si>
    <t>Firma</t>
  </si>
  <si>
    <t>SELECCIONAR RUBRO PRINCIPAL</t>
  </si>
  <si>
    <t>SELECCIONAR</t>
  </si>
  <si>
    <t>101000 - Extracción y aglomeración de carbón</t>
  </si>
  <si>
    <t>102000 - Extracción y aglomeración de lignito</t>
  </si>
  <si>
    <t>OPDS - Organismo Provincial para el Desarrollo Sostenible - Pcia. Bs. As.</t>
  </si>
  <si>
    <t>103000 - Extracción y aglomeración de turba</t>
  </si>
  <si>
    <t>ACUMAR - Autoridad de Cuenca Matanza Riachuelo</t>
  </si>
  <si>
    <t>111000 - Extracción de petróleo crudo y gas natural</t>
  </si>
  <si>
    <t>APRA - Agencia de Protección Ambiental - C.A.B.A.</t>
  </si>
  <si>
    <t>112000 - Actividades de servicios relacionadas con la extracción de petróleo y gas, excepto las actividades de prospección</t>
  </si>
  <si>
    <t>Otro: detallar debajo</t>
  </si>
  <si>
    <t>120000 - Extracción de minerales y concentrados de uranio y torio</t>
  </si>
  <si>
    <t>NINGUNO</t>
  </si>
  <si>
    <t>131000 - Extracción de minerales de hierro</t>
  </si>
  <si>
    <t>132000 - Extracción de minerales metalíferos no ferrosos, excepto minerales de uranio y torio</t>
  </si>
  <si>
    <t>141100 - Extracción de rocas ornamentales</t>
  </si>
  <si>
    <t>141200 - Extracción de piedra caliza y yeso</t>
  </si>
  <si>
    <t>141300 - Extracción de arenas, canto rodado y triturados pétreos</t>
  </si>
  <si>
    <t>141400 - Extracción de arcilla y caolín</t>
  </si>
  <si>
    <t>142110 - Extracción de minerales para la fabricación de abonos excepto turba.</t>
  </si>
  <si>
    <t>142120 - Extracción de minerales para la fabricación de productos químicos</t>
  </si>
  <si>
    <t>142200 - Extracción de sal en salinas y de roca</t>
  </si>
  <si>
    <t>142900 - Explotación de minas y canteras n.c.p.</t>
  </si>
  <si>
    <t xml:space="preserve">151111 - Matanza de ganado bovino </t>
  </si>
  <si>
    <t>151112 - Procesamiento de carne de ganado bovino</t>
  </si>
  <si>
    <t>151113 - Saladero y peladero de cueros de ganado bovino</t>
  </si>
  <si>
    <t>154200 - Elaboración de azúcar</t>
  </si>
  <si>
    <t>155110 - Destilación de alcohol etílico</t>
  </si>
  <si>
    <t>155120 - Destilación, rectificación y mezcla de bebidas espiritosas</t>
  </si>
  <si>
    <t>171120 - Preparación de fibras animales de uso textil, incluso lavado de lana</t>
  </si>
  <si>
    <t>171200 - Acabado de productos textiles</t>
  </si>
  <si>
    <t>191100 - Curtido y terminación de cueros</t>
  </si>
  <si>
    <t>201000 - Aserrado y cepillado de madera</t>
  </si>
  <si>
    <t>202100 - Fabricación de hojas de madera para enchapado; fabricación de tableros contrachapados; tableros laminados; tableros de partículas y tableros y paneles n.c.p.</t>
  </si>
  <si>
    <t>210101 - Fabricación de pulpa de madera</t>
  </si>
  <si>
    <t>210102 - Fabricación de papel y cartón excepto envases</t>
  </si>
  <si>
    <t>231000 - Fabricación de productos de hornos de coque</t>
  </si>
  <si>
    <t>232000 - Fabricación de productos de la refinación del petróleo</t>
  </si>
  <si>
    <t>241110 - Fabricación de gases comprimidos y licuados.</t>
  </si>
  <si>
    <t>241120 - Fabricación de curtientes naturales y sintéticos.</t>
  </si>
  <si>
    <t>241130 - Fabricación de materias colorantes básicas, excepto pigmentos preparados.</t>
  </si>
  <si>
    <t>241180 - Fabricación de materias químicas inorgánicas básicas n.c.p.</t>
  </si>
  <si>
    <t>241190 - Fabricación de materias químicas orgánicas básicas n.c.p.</t>
  </si>
  <si>
    <t>241200 - Fabricación de abonos y compuestos de nitrógeno</t>
  </si>
  <si>
    <t>241301 - Fabricación de resinas y cauchos sintéticos</t>
  </si>
  <si>
    <t>241309 - Fabricación de materias plásticas en formas primarias n.c.p.</t>
  </si>
  <si>
    <t xml:space="preserve">242100 - Fabricación de plaguicidas y productos químicos de uso agropecuario </t>
  </si>
  <si>
    <t>242200 - Fabricación de pinturas; barnices y productos de revestimiento similares; tintas de imprenta y masillas</t>
  </si>
  <si>
    <t>242310 - Fabricación de medicamentos de uso humano y productos farmacéuticos</t>
  </si>
  <si>
    <t>242320 - Fabricación de medicamentos de uso veterinario</t>
  </si>
  <si>
    <t>242390 - Fabricación de productos de laboratorio, sustancias químicas medicinales y productos botánicos n.c.p.</t>
  </si>
  <si>
    <t xml:space="preserve">242411 - Fabricación de preparados para limpieza, pulido y saneamiento </t>
  </si>
  <si>
    <t>242412 - Fabricación de jabones y detergentes</t>
  </si>
  <si>
    <t>242490 - Fabricación de cosméticos, perfumes y productos de higiene y tocador</t>
  </si>
  <si>
    <t>242901 - Fabricación de tintas</t>
  </si>
  <si>
    <t>242902 - Fabricación de explosivos, municiones y productos de pirotecnia</t>
  </si>
  <si>
    <t>242903 - Fabricación de colas, adhesivos, aprestos y cementos excepto los odontológicos obtenidos de sustancias minerales y vegetales</t>
  </si>
  <si>
    <t>242909 - Fabricación de productos químicos n.c.p.</t>
  </si>
  <si>
    <t>251110 - Fabricación de cubiertas y cámaras</t>
  </si>
  <si>
    <t>251120 - Recauchutado y renovación de cubiertas</t>
  </si>
  <si>
    <t>251901 - Fabricación de autopartes de caucho excepto cámaras y cubiertas</t>
  </si>
  <si>
    <t>251909 - Fabricación de productos de caucho n.c.p.</t>
  </si>
  <si>
    <t>252010 - Fabricación de envases plásticos</t>
  </si>
  <si>
    <t>252090 - Fabricación de productos plásticos en formas básicas y artículos de plástico n.c.p., excepto muebles</t>
  </si>
  <si>
    <t>261010 - Fabricación de envases de vidrio</t>
  </si>
  <si>
    <t>261020 - Fabricación y elaboración de vidrio plano</t>
  </si>
  <si>
    <t>261091 - Fabricación de espejos y vitrales</t>
  </si>
  <si>
    <t>261099 - Fabricación de productos de vidrio n.c.p.</t>
  </si>
  <si>
    <t>269110 - Fabricación de artículos sanitarios de cerámica</t>
  </si>
  <si>
    <t>269191 - Fabricación de objetos cerámicos para uso industrial y de laboratorio</t>
  </si>
  <si>
    <t>269192 - Fabricación de objetos cerámicos para uso doméstico excepto artefactos sanitarios</t>
  </si>
  <si>
    <t>269193 - Fabricación de objetos cerámicos excepto revestimientos de pisos y paredes n.c.p.</t>
  </si>
  <si>
    <t>269200 - Fabricación de productos de cerámica refractaria</t>
  </si>
  <si>
    <t xml:space="preserve">269301 - Fabricación de ladrillos </t>
  </si>
  <si>
    <t xml:space="preserve">269302 - Fabricación de revestimientos cerámicos </t>
  </si>
  <si>
    <t xml:space="preserve">269309 - Fabricación de productos de arcilla y cerámica no refractaria para uso estructural n.c.p. </t>
  </si>
  <si>
    <t>269410 - Elaboración de cemento</t>
  </si>
  <si>
    <t>269421 - Elaboración de yeso</t>
  </si>
  <si>
    <t>269422 - Elaboración de cal</t>
  </si>
  <si>
    <t>269510 - Fabricación de mosaicos</t>
  </si>
  <si>
    <t>269591 - Fabricación de artículos de cemento y fibrocemento</t>
  </si>
  <si>
    <t>269592 - Fabricación de premoldeadas para la construcción</t>
  </si>
  <si>
    <t>269600 - Corte, tallado y acabado de la piedra</t>
  </si>
  <si>
    <t>269910 - Elaboración primaria n.c.p. de minerales no metálicos</t>
  </si>
  <si>
    <t>269990 - Fabricación de productos minerales no metálicos n.c.p.</t>
  </si>
  <si>
    <t>271001 - Fundición en altos hornos y acerías. Producción de lingotes, planchas o barras</t>
  </si>
  <si>
    <t>271002 - Laminación y estirado</t>
  </si>
  <si>
    <t>271009 - Fabricación en industrias básicas de productos de hierro y acero n.c.p.</t>
  </si>
  <si>
    <t>272010 - Elaboración de aluminio primario y semielaborados de aluminio</t>
  </si>
  <si>
    <t>272090 - Producción de metales no ferrosos n.c.p. y sus semielaborados</t>
  </si>
  <si>
    <t>273100 - Fundición de hierro y acero</t>
  </si>
  <si>
    <t>273200 - Fundición de metales no ferrosos</t>
  </si>
  <si>
    <t>281101 - Fabricación de carpintería metálica</t>
  </si>
  <si>
    <t>281102 - Fabricación de estructuras metálicas para la construcción</t>
  </si>
  <si>
    <t>281200 - Fabricación de tanques, depósitos y recipientes de metal</t>
  </si>
  <si>
    <t>281300 - Fabricación de generadores de vapor</t>
  </si>
  <si>
    <t>289100 - Forjado, prensado, estampado y laminado de metales; pulvimetalurgia</t>
  </si>
  <si>
    <t>289200 - Tratamiento y revestimiento de metales; obras de ingeniería mecánica en general realizadas a cambio de una retribución o por contrata</t>
  </si>
  <si>
    <t>289301 - Fabricación de herramientas manuales y sus accesorios</t>
  </si>
  <si>
    <t>289302 - Fabricación de artículos de cuchillería y utensillos de mesa y de cocina</t>
  </si>
  <si>
    <t>289309 - Fabricación de cerraduras, herrajes y artículos de ferretería n.c.p.</t>
  </si>
  <si>
    <t>289910 - Fabricación de envases metálicos</t>
  </si>
  <si>
    <t>289991 - Fabricación de tejidos de alambre</t>
  </si>
  <si>
    <t>289992 - Fabricación de cajas de seguridad</t>
  </si>
  <si>
    <t>289993 - Fabricación de productos metálicos de tornería y/o matricería</t>
  </si>
  <si>
    <t>289999 - Fabricación de productos metálicos n.c.p.</t>
  </si>
  <si>
    <t>291100 - Fabricación de motores y turbinas, excepto motores para aeronaves, vehículos automotores y motocicletas</t>
  </si>
  <si>
    <t>291200 - Fabricación de bombas; compresores; grifos y válvulas</t>
  </si>
  <si>
    <t>291300 - Fabricación de cojinetes; engranajes; trenes de engranaje y piezas de transmisión</t>
  </si>
  <si>
    <t>291400 - Fabricación de hornos; hogares y quemadores</t>
  </si>
  <si>
    <t>291500 - Fabricación de equipo de elevación y manipulación</t>
  </si>
  <si>
    <t>291900 - Fabricación de maquinaria de uso general n.c.p.</t>
  </si>
  <si>
    <t>292110 - Fabricación de tractores</t>
  </si>
  <si>
    <t>292190 - Fabricación de maquinaria agropecuaria y forestal, excepto tractores</t>
  </si>
  <si>
    <t>292200 - Fabricación de máquinas herramienta</t>
  </si>
  <si>
    <t>292300 - Fabricación de maquinaria metalúrgica</t>
  </si>
  <si>
    <t>292400 - Fabricación de maquinaria para la explotación de minas y canteras y para obras de construcción</t>
  </si>
  <si>
    <t>292500 - Fabricación de maquinaria para la elaboración de alimentos, bebidas y tabaco</t>
  </si>
  <si>
    <t>292600 - Fabricación de maquinaria para la elaboración de productos textiles, prendas de vestir y cueros</t>
  </si>
  <si>
    <t>292700 - Fabricación de armas y municiones</t>
  </si>
  <si>
    <t>292901 - Fabricación de maquinaria para la industria del papel y las artes gráficas</t>
  </si>
  <si>
    <t>292909 - Fabricación de maquinaria de uso especial n.c.p.</t>
  </si>
  <si>
    <t>293010 - Fabricación de cocinas, calefones, estufas y calefactores de uso doméstico no eléctricos</t>
  </si>
  <si>
    <t>293020 - Fabricación de heladeras, "freezers", lavarropas y secarropas</t>
  </si>
  <si>
    <t>293091 - Fabricación de máquinas de coser y tejer</t>
  </si>
  <si>
    <t>293092 - Fabricación de ventiladores, extractores y acondicionadores de aire, aspiradoras y similares</t>
  </si>
  <si>
    <t>293093 - Fabricación de enceradoras, pulidoras, batidoras, licuadoras y similares</t>
  </si>
  <si>
    <t>293094 - Fabricación de planchas, calefactores, hornos eléctricos, tostadoras y otros aparatos generadores de calor</t>
  </si>
  <si>
    <t>293095 - Fabricación de artefactos para iluminación excepto los eléctricos</t>
  </si>
  <si>
    <t>293099 - Fabricación de aparatos y accesorios eléctricos n.c.p.</t>
  </si>
  <si>
    <t>311000 - Fabricación de motores, generadores y transformadores eléctricos</t>
  </si>
  <si>
    <t>312000 - Fabricación de aparatos de distribución y control de la energía eléctrica</t>
  </si>
  <si>
    <t>313000 - Fabricación de hilos y cables aislados</t>
  </si>
  <si>
    <t>314000 - Fabricación de acumuladores y de pilas y baterías primarias</t>
  </si>
  <si>
    <t>315000 - Fabricación de lámparas eléctricas y equipo de iluminación</t>
  </si>
  <si>
    <t>319000 - Fabricación de equipo eléctrico n.c.p.</t>
  </si>
  <si>
    <t xml:space="preserve">321000 - Fabricación de tubos, válvulas y otros componentes electrónicos </t>
  </si>
  <si>
    <t>322000 - Fabricación de transmisores de radio y televisión y de aparatos para telefonía y telegrafía con hilos</t>
  </si>
  <si>
    <t>323000 - Fabricación de receptores de radio y televisión, aparatos de grabación y reproducción de sonido y video, y productos conexos</t>
  </si>
  <si>
    <t>341000 - Fabricación de vehículos automotores</t>
  </si>
  <si>
    <t>342000 - Fabricación de carrocerías para vehículos automotores; fabricación de remolques y semirremolques</t>
  </si>
  <si>
    <t>343000 - Fabricación de partes; piezas y accesorios para vehículos automotores y sus motores</t>
  </si>
  <si>
    <t>351100 - Construcción y reparación de buques</t>
  </si>
  <si>
    <t>351200 - Construcción y reparación de embarcaciones de recreo y deporte</t>
  </si>
  <si>
    <t>352000 - Fabricación de locomotoras y de material rodante para ferrocarriles y tranvías</t>
  </si>
  <si>
    <t xml:space="preserve">353000 - Fabricación y reparación de aeronaves </t>
  </si>
  <si>
    <t>359100 - Fabricación de motocicletas</t>
  </si>
  <si>
    <t>359200 - Fabricación de bicicletas y de sillones de ruedas para inválidos</t>
  </si>
  <si>
    <t>371000 - Reciclamiento de desperdicios y desechos metálicos</t>
  </si>
  <si>
    <t>372000 - Reciclamiento de desperdicios y desechos no metálicos</t>
  </si>
  <si>
    <t>401110 - Generación de energía térmica convencional</t>
  </si>
  <si>
    <t>401130 - Generación de energía hidráulica</t>
  </si>
  <si>
    <t>401190 - Generación de energía n.c.p.</t>
  </si>
  <si>
    <t>401200 - Transporte de energía eléctrica</t>
  </si>
  <si>
    <t>401300 - Distribución de energía eléctrica</t>
  </si>
  <si>
    <t>402001 - Fabricación y distribución de gas</t>
  </si>
  <si>
    <t>402009 - Fabricación y distribución de combustibles gaseosos n.c.p.</t>
  </si>
  <si>
    <t>410010 - Captación, depuración y distribución de agua de fuentes subterráneas</t>
  </si>
  <si>
    <t>410020 - Captación, depuración y distribución de agua de fuentes superficiales</t>
  </si>
  <si>
    <t>505000 - Venta al por menor de combustible para vehículos automotores y motocicletas</t>
  </si>
  <si>
    <t>851110 - Servicios de internación</t>
  </si>
  <si>
    <t>851400 - Servicios de diagnóstico</t>
  </si>
  <si>
    <t>900010 - Recolección, reducción y eliminación de desperdicios</t>
  </si>
  <si>
    <t>900020 - Servicios de depuración de aguas residuales, alcantarillado y cloacas</t>
  </si>
  <si>
    <t>900090 - Servicios de saneamiento público n.c.p.</t>
  </si>
  <si>
    <t>999999 - Depósitos de gases, hidrocarburos y sus derivados, y productos químicos (Item 28.1.)</t>
  </si>
  <si>
    <t>999999 - Construcción de grandes obras de infraestructura (Item 28.2.)</t>
  </si>
  <si>
    <t>999999 - Toda otra actividad que elabore o manipule sustancias inflamables, tóxicas, corrosivas, de alta reactividad química, infecciosas, teratogénicas, mutagénicas, carcinógenas o radioactivas (Item 28.3.)</t>
  </si>
  <si>
    <t xml:space="preserve">  </t>
  </si>
  <si>
    <t>SUST. PELIGROSAS (RES.1639/07) + GENERADORA RESIDUOS PELIGROSOS O ESPECIALES</t>
  </si>
  <si>
    <t>RES. 481/2011 - El Establecimiento acopia sustancias peligrosas (incluyendo residuos peligrosos) por encima de los niveles de umbral establecidos en el Anexo II de la Res. 1639/07 y además está obligado a cumplir con la inscripción como generadora de residuos peligrosos o especiales por la normativa de la jurisdicción. ACOPIO: cantidad máxima cualquier día del año.</t>
  </si>
  <si>
    <t>REGULADO POR SECRETARÍA DE ENERGÍA + GENERADORA RESIDUOS PELIGROSOS O ESPECIALES</t>
  </si>
  <si>
    <t>RES. 481/2011 - El Establecimiento debe cumplir con requerimientos regulatorios de la Secretaría de Energía para el almacenamiento de combustibles y además está obligado a cumplir con la inscripción como generadora de residuos peligrosos o especiales por la normativa de la jurisdicción</t>
  </si>
  <si>
    <t>25m³ Ó MAS DE SUSTANCIAS PELIGROSAS Y/O RESIDUOS PELIGROSOS</t>
  </si>
  <si>
    <t>RES. 481/2011 - El Establecimiento acopia un volumen igual o superior a 25m³ de sustancias peligrosas o sus mezclas líquidas o semisólidas (incluidos residuos de éstas clasificados como peligrosos o especiales por la normativa jurisdiccional). ACOPIO: cantidad máxima cualquier día del año.</t>
  </si>
  <si>
    <t>1m³ Ó MAS DE SUSTANCIAS PELIGROSAS DE ELIMINACIÓN PROGRAMADA</t>
  </si>
  <si>
    <t>RES. 481/2011 - El Establecimiento acopia una cantidad igual o superior a 1m³ de sustancias o sus mezclas (incluidos los residuos) de eliminación programada por normativa específica para la sustancia, en cualquier estado de agregación. ACOPIO: cantidad máxima cualquier día del año.</t>
  </si>
  <si>
    <t>EXPLOSIVOS</t>
  </si>
  <si>
    <t>RES. 481/2011 - El Establecimiento acopia explosivos o mezclas que los contengan, reguladas por autoridad competente en la materia. ACOPIO: cantidad máxima cualquier día del año.</t>
  </si>
  <si>
    <t>GRUPO 3 DETERMINADO POR LA AUTORIDAD AMBIENTAL COMPETENTE</t>
  </si>
  <si>
    <t>RES. 481/2011 - El Establecimiento tiene una asignación en el grupo 3 en base a un criterio sitio específico determinado por la Autoridad Ambiental competente de la Jurisdicción</t>
  </si>
  <si>
    <t>NO ES GRUPO 3 Y ACOPIA 10 m³ Ó MAS DE SUSTANCIAS PELIGROSAS</t>
  </si>
  <si>
    <t>RES. 481/2011 - El Establecimiento no está comprendido en el grupo 3 y acopia sustancias peligrosas o sus mezclas (incluidos residuos peligrosos o especiales clasificados como tales por la normativa jurisdiccional) en cualquier estado de agrgación, en volumen igual o superior a 10 m³. ACOPIO: cantidad máxima cualquier día del año.</t>
  </si>
  <si>
    <t>NO ES GRUPO 3 Y ACOPIA 50 KG. Ó MAS DE SUSTANCIAS PELIGROSAS DE ELIMINACIÓN PROGRAMADA</t>
  </si>
  <si>
    <t>RES. 481/2011 - El Establecimiento no está comprendido en el grupo 3 y acopia una cantidad igual o superior a 50 kg de peso bruto de sustancias o sus mezclas (incluidos los residuos) de eliminación programada por normativa específica para la sustancia, en cualquier estado de agregación. ACOPIO: cantidad máxima cualquier día del año.</t>
  </si>
  <si>
    <t>NO ES GRUPO 3 Y ACOPIA 1 m³ Ó MAS DE SUSTANCIAS MUY TÓXICAS (Res. 1639/2007)</t>
  </si>
  <si>
    <t>RES. 481/2011 - El Establecimiento no está comprendido en el grupo 3 y acopia sustancias y sus mezclas (incluidos los residuos) MUY TOXICAS - clasificación de toxicidad aguda de la Parte 2 del Anexo II de la Res. 1639/07 - en volumen igual o superior a 1m³. ACOPIO: cantidad máxima cualquier día del año.</t>
  </si>
  <si>
    <t>GRUPO 2 DETERMINADO POR LA AUTORIDAD AMBIENTAL COMPETENTE</t>
  </si>
  <si>
    <t>RES. 481/2011 - El Establecimiento tiene una asignación en el grupo 2 en base a un criterio sitio específico determinado por la Autoridad Ambiental competente de la Jurisdicción</t>
  </si>
  <si>
    <t>ACTIV. INDUSTRIAL/SERVICIO NO INCLUIDA EN GRUPOS 3 Y 2 + GENERADORA RESIDUOS PELIGROSOS O ESPECIALES</t>
  </si>
  <si>
    <t>RES. 481/2011 - Toda otra actividad industrial o de servicio no incluida en los grupos 3 y 2 que esté obligada a cumplir con la inscripción como generadora de residuos peligrosos o especiales según la normativa de la jurisdicción</t>
  </si>
  <si>
    <t>GRUPO 1 DETERMINADO POR LA AUTORIDAD AMBIENTAL COMPETENTE</t>
  </si>
  <si>
    <t>RES. 481/2011 - El Establecimiento tiene una asignación en el grupo 1 en base a un criterio sitio específico determinado por la Autoridad Ambiental competente de la Jurisdicción</t>
  </si>
  <si>
    <t>G</t>
  </si>
  <si>
    <t>L</t>
  </si>
  <si>
    <t>S</t>
  </si>
  <si>
    <t>GLS</t>
  </si>
  <si>
    <t>Nº</t>
  </si>
  <si>
    <t>S0</t>
  </si>
  <si>
    <t>S1</t>
  </si>
  <si>
    <t>S2</t>
  </si>
  <si>
    <t>S3</t>
  </si>
  <si>
    <t>S4</t>
  </si>
  <si>
    <t>L0</t>
  </si>
  <si>
    <t>L1</t>
  </si>
  <si>
    <t>L2</t>
  </si>
  <si>
    <t>G0</t>
  </si>
  <si>
    <t>G1</t>
  </si>
  <si>
    <t>G2</t>
  </si>
  <si>
    <t>Coordenadas geográficas (*)</t>
  </si>
  <si>
    <t>DESCRIPCION</t>
  </si>
  <si>
    <t>Y1 - Desechos clínicos resultantes de la atención médica prestada en hospitales, centros médicos y clínicas para salud humana y animal.</t>
  </si>
  <si>
    <t>Y2 - Desechos resultantes de la producción y preparación de productos farmacéuticos.</t>
  </si>
  <si>
    <t>Y3 - Desechos de medicamentos y productos farmacéuticos para la salud humana y animal.</t>
  </si>
  <si>
    <t>Y4 - Desechos resultantes de la producción, la preparación y utilización de biocidas y productos fitosanitarios.</t>
  </si>
  <si>
    <t>Y5 - Desechos resultantes de la fabricación, preparación y utilización de productos químicos para la preservación de la madera.</t>
  </si>
  <si>
    <t>Y6 - Desechos resultantes de la producción, la preparación y la utilización de disolventes orgánicos.</t>
  </si>
  <si>
    <t>Y7 - Desechos que contengan cianuros, resultantes del tratamiento térmico y las operaciones de temple.</t>
  </si>
  <si>
    <t>Y8 - Desechos de aceites minerales no aptos para el uso a que estaban destinados.</t>
  </si>
  <si>
    <t>Y9 - Mezclas y emulsiones de desecho de aceite y agua o de hidrocarburos y agua.</t>
  </si>
  <si>
    <t>Y10 -  Sustancias y artículos de desecho que contengan o estén contaminados por bifenilos policlorados (PCB), trifenilos policlorados (PCT) o bifenilos polibromados (PBB).</t>
  </si>
  <si>
    <t>Y11 -  Residuos alquitranados resultantes de la refinación, destilación o cualquier otro tratamiento pirolítico.</t>
  </si>
  <si>
    <t>Y12 -  Desechos resultantes de la producción, preparación y utilización de tintas, colorantes, pigmentos, pinturas, lacas o barnices.</t>
  </si>
  <si>
    <t>Y13 -  Desechos resultantes de la producción, preparación y utilización de resinas, látex, plastificantes o colas y adhesivos.</t>
  </si>
  <si>
    <t>Y14 -  Sustancias químicas de desecho, no identificadas o nuevas, resultantes de la investigación y el desarrollo o de las actividades de enseñanza y cuyos efectos en el ser humano o el medio ambiente no se conozcan.</t>
  </si>
  <si>
    <t>Y15 -  Desechos de carácter explosivo que no estén sometidos a una legislación diferente.</t>
  </si>
  <si>
    <t>Y16 -  Desechos resultantes de la producción, preparación y utilización de productos químicos y materiales para fines fotográficos.</t>
  </si>
  <si>
    <t>Y17 -  Desechos resultantes del tratamiento de superficies de metales y plásticos.</t>
  </si>
  <si>
    <t>Y18 -  Residuos resultantes de las operaciones de eliminación de desechos industriales.</t>
  </si>
  <si>
    <t>Y19 -  Metales carbonilos.</t>
  </si>
  <si>
    <t>Y20 -  Berilio, compuesto de berilio.</t>
  </si>
  <si>
    <t>Y21 -  Compuestos de cromo hexavalente.</t>
  </si>
  <si>
    <t>Y22 -  Compuestos de cobre.</t>
  </si>
  <si>
    <t>Y23 -  Compuestos de zinc.</t>
  </si>
  <si>
    <t>Y24 -  Arsénico, compuestos de arsénico.</t>
  </si>
  <si>
    <t>Y25 -  Selenio, compuestos de selenio.</t>
  </si>
  <si>
    <t>Y26 -  Cadmio, compuestos de cadmio.</t>
  </si>
  <si>
    <t>Y27 -  Antimonio, compuestos de antimonio.</t>
  </si>
  <si>
    <t>Y28 -  Telurio, compuestos de telurio.</t>
  </si>
  <si>
    <t>Y29 -  Mercurio, compuestos de mercurio.</t>
  </si>
  <si>
    <t>Y30 -  Talio, compuestos de talio.</t>
  </si>
  <si>
    <t>Y31 -  Plomo, compuestos de plomo.</t>
  </si>
  <si>
    <t>Y32 -  Compuestos inorgánicos de flúor, con exclusión de fluoruro cálcico.</t>
  </si>
  <si>
    <t>Y33 -  Cianuros inorgánicos.</t>
  </si>
  <si>
    <t>Y34 -  Soluciones ácidas o ácidos en forma sólida.</t>
  </si>
  <si>
    <t>Y35 -  Soluciones básicas o bases en forma sólida.</t>
  </si>
  <si>
    <t>Y36 -  Asbestos (polvo y fibras).</t>
  </si>
  <si>
    <t>Y37 -  Compuestos orgánicos de fósforo.</t>
  </si>
  <si>
    <t>Y38 -  Cianuros orgánicos.</t>
  </si>
  <si>
    <t>Y39 -  Fenoles, compuestos fenólicos, con inclusión de clorofenoles.</t>
  </si>
  <si>
    <t>Y40 -  Eteres.</t>
  </si>
  <si>
    <t>Y41 -  Solventes orgánicos halogenados.</t>
  </si>
  <si>
    <t>Y42 -  Disolventes orgánicos, con exclusión de disolventes halogenados.</t>
  </si>
  <si>
    <t>Y43 -  Cualquier sustancia del grupo de los dibenzofuranos policlorados.</t>
  </si>
  <si>
    <t>Y44 -  Cualquier sustancia del grupo de las dibenzoparadioxinas policloradas.</t>
  </si>
  <si>
    <t>Y45 -  Compuestos organohalogenados, que no sean las sustancias mencionadas en el presente anexo (por ejemplo, Y39, Y41, Y42, Y43, Y44).</t>
  </si>
  <si>
    <t>Y48 - Todos los materiales y/o elementos diversos contaminados con alguno o algunos de los residuos peligrosos identificados en el Anexo I o que presenten alguna o algunas de las características peligrosas enumeradas en el Anexo II de la Ley de Residuos Peligrosos cuyo destino sea o deba ser una Operación de Eliminación según el Anexo III de la citada ley. A los efectos de la presente norma, se considerarán, en forma no excluyente, materiales diversos y/o elementos diversos contaminados, a los envases, contenedores y/o recipientes en general, tanques, silos, trapos, tierras, filtros, artículos y/o prendas de vestir de uso sanitario y/o industrial y/o de hotelería hospitalaria cuyo destino sea o deba ser una Operación de Eliminación de las previstas en el Anexo III de la presente Ley.</t>
  </si>
  <si>
    <t>Tipos de desechos (*)</t>
  </si>
  <si>
    <t>00/00/0000</t>
  </si>
  <si>
    <t>FC        =</t>
  </si>
  <si>
    <t>MAyDS - Ministerio de Ambiente y Desarrollo Sostenible</t>
  </si>
  <si>
    <t>Ministerio de Ambiente y Cambio Climático - Santa Fe</t>
  </si>
  <si>
    <t xml:space="preserve">Otras jurisdicciones/Organismos </t>
  </si>
  <si>
    <t>NACION</t>
  </si>
  <si>
    <t>CAPITAL FEDERAL</t>
  </si>
  <si>
    <t>BUENOS AIRES</t>
  </si>
  <si>
    <t>CORDOBA</t>
  </si>
  <si>
    <t>SAN LUIS</t>
  </si>
  <si>
    <t>SALTA</t>
  </si>
  <si>
    <t>SANTA FE</t>
  </si>
  <si>
    <t>SANTIAGO DEL ESTERO</t>
  </si>
  <si>
    <t>JUJUY</t>
  </si>
  <si>
    <t>CHUBUT</t>
  </si>
  <si>
    <t>MISIONES</t>
  </si>
  <si>
    <t>CHACO</t>
  </si>
  <si>
    <t>SAN JUAN</t>
  </si>
  <si>
    <t>LA RIOJA</t>
  </si>
  <si>
    <t>ENTRE RIOS</t>
  </si>
  <si>
    <t>RIO NEGRO</t>
  </si>
  <si>
    <t>CATAMARCA</t>
  </si>
  <si>
    <t>TIERRA DEL FUEGO</t>
  </si>
  <si>
    <t>MENDOZA</t>
  </si>
  <si>
    <t>Nación</t>
  </si>
  <si>
    <t>NEUQUEN</t>
  </si>
  <si>
    <t>FORMOSA</t>
  </si>
  <si>
    <t>Provincias</t>
  </si>
  <si>
    <t>SANTA CRUZ</t>
  </si>
  <si>
    <t>LA PAMPA</t>
  </si>
  <si>
    <t>TUCUMAN</t>
  </si>
  <si>
    <t>1- MINISTERIO DE AMBIENTE Y DESARROLLO SUSTENTABLE (NACIÓN)</t>
  </si>
  <si>
    <t>2- AGENCIA DE PROTECCIÓN AMBIENTAL (APRA)</t>
  </si>
  <si>
    <t>3- ORGANISMO PROVINCIAL PARA EL DESARROLLO SOSTENIBLE</t>
  </si>
  <si>
    <t>4- AUTORIDAD DE CUENCA MATANZA RIACHUELO</t>
  </si>
  <si>
    <t>5- SECRETARIA DE AMBIENTE - MUNICIPALIDAD DE CORDOBA</t>
  </si>
  <si>
    <t>6- MINISTERIO DE MEDIO AMBIENTE CAMPO Y PRODUCCION - SAN LUIS</t>
  </si>
  <si>
    <t>7- MINISTERIO DE AGUA AMBIENTE Y SERVICIOS PUBLICOS DE LA PROVINCIA DE CORDOBA</t>
  </si>
  <si>
    <t>8- SECRETARIA DE MINERIA Y RECURSOS ENERGETICOS - PROVINCIA DE SALTA</t>
  </si>
  <si>
    <t>9- MINISTERIO DE MEDIO AMBIENTE - SANTA FE</t>
  </si>
  <si>
    <t>10- MINISTERIO DE ENERGIA Y MINERIA - NACION</t>
  </si>
  <si>
    <t>22- MINISTERIO DE AGUA Y MEDIO AMBIENTE</t>
  </si>
</sst>
</file>

<file path=xl/styles.xml><?xml version="1.0" encoding="utf-8"?>
<styleSheet xmlns="http://schemas.openxmlformats.org/spreadsheetml/2006/main">
  <numFmts count="13">
    <numFmt numFmtId="164" formatCode="_ * #,##0.00_ ;_ * \-#,##0.00_ ;_ * \-??_ ;_ @_ "/>
    <numFmt numFmtId="165" formatCode="dd/mm/yyyy;@"/>
    <numFmt numFmtId="166" formatCode="00\-00000000\-0"/>
    <numFmt numFmtId="167" formatCode="00\º"/>
    <numFmt numFmtId="168" formatCode="00\'"/>
    <numFmt numFmtId="169" formatCode="#,##0.00&quot;''&quot;"/>
    <numFmt numFmtId="170" formatCode="#,##0.00_ ;\-#,##0.00\ "/>
    <numFmt numFmtId="171" formatCode="&quot;VERDADERO&quot;;&quot;VERDADERO&quot;;&quot;FALSO&quot;"/>
    <numFmt numFmtId="172" formatCode="0.0"/>
    <numFmt numFmtId="173" formatCode="_ * #,##0_ ;_ * \-#,##0_ ;_ * \-??_ ;_ @_ "/>
    <numFmt numFmtId="174" formatCode="#,##0.0"/>
    <numFmt numFmtId="175" formatCode="_ &quot;$ &quot;* #,##0.00_ ;_ &quot;$ &quot;* \-#,##0.00_ ;_ &quot;$ &quot;* \-??_ ;_ @_ "/>
    <numFmt numFmtId="176" formatCode="_ * #,##0.0_ ;_ * \-#,##0.0_ ;_ * \-??_ ;_ @_ 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i/>
      <sz val="6"/>
      <color indexed="57"/>
      <name val="Calibri"/>
      <family val="2"/>
    </font>
    <font>
      <b/>
      <sz val="7"/>
      <name val="Calibri"/>
      <family val="2"/>
    </font>
    <font>
      <i/>
      <sz val="7"/>
      <name val="Calibri"/>
      <family val="2"/>
    </font>
    <font>
      <i/>
      <sz val="7"/>
      <color indexed="19"/>
      <name val="Calibri"/>
      <family val="2"/>
    </font>
    <font>
      <u/>
      <sz val="11.5"/>
      <color indexed="12"/>
      <name val="Arial"/>
      <family val="2"/>
    </font>
    <font>
      <sz val="6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.5"/>
      <name val="Calibri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7"/>
      <color indexed="49"/>
      <name val="Arial"/>
      <family val="2"/>
    </font>
    <font>
      <i/>
      <sz val="6"/>
      <color indexed="49"/>
      <name val="Arial"/>
      <family val="2"/>
    </font>
    <font>
      <b/>
      <sz val="9"/>
      <color indexed="51"/>
      <name val="Calibri"/>
      <family val="2"/>
    </font>
    <font>
      <sz val="16"/>
      <color indexed="29"/>
      <name val="Calibri"/>
      <family val="2"/>
    </font>
    <font>
      <i/>
      <sz val="7"/>
      <color indexed="55"/>
      <name val="Arial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vertAlign val="superscript"/>
      <sz val="9"/>
      <name val="Calibri"/>
      <family val="2"/>
    </font>
    <font>
      <b/>
      <sz val="6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Calibri"/>
      <family val="2"/>
    </font>
    <font>
      <i/>
      <sz val="6"/>
      <name val="Calibri"/>
      <family val="2"/>
    </font>
    <font>
      <sz val="6"/>
      <color indexed="23"/>
      <name val="Calibri"/>
      <family val="2"/>
    </font>
    <font>
      <sz val="8"/>
      <color indexed="8"/>
      <name val="Tahoma"/>
      <family val="2"/>
    </font>
    <font>
      <u/>
      <sz val="8"/>
      <color indexed="12"/>
      <name val="Arial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indexed="41"/>
        <bgColor indexed="29"/>
      </patternFill>
    </fill>
    <fill>
      <patternFill patternType="solid">
        <fgColor indexed="40"/>
        <bgColor indexed="25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2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49"/>
      </left>
      <right/>
      <top style="medium">
        <color indexed="49"/>
      </top>
      <bottom/>
      <diagonal/>
    </border>
    <border>
      <left/>
      <right/>
      <top style="medium">
        <color indexed="49"/>
      </top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9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 style="medium">
        <color indexed="29"/>
      </top>
      <bottom style="medium">
        <color indexed="29"/>
      </bottom>
      <diagonal/>
    </border>
    <border>
      <left/>
      <right/>
      <top style="medium">
        <color indexed="29"/>
      </top>
      <bottom style="medium">
        <color indexed="29"/>
      </bottom>
      <diagonal/>
    </border>
    <border>
      <left/>
      <right style="medium">
        <color indexed="29"/>
      </right>
      <top style="medium">
        <color indexed="29"/>
      </top>
      <bottom style="medium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16"/>
      </right>
      <top/>
      <bottom/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/>
      <top/>
      <bottom style="medium">
        <color indexed="16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 style="thick">
        <color indexed="57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/>
      <top/>
      <bottom/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medium">
        <color indexed="57"/>
      </top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 style="medium">
        <color indexed="16"/>
      </left>
      <right/>
      <top/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medium">
        <color indexed="48"/>
      </left>
      <right style="medium">
        <color indexed="64"/>
      </right>
      <top/>
      <bottom/>
      <diagonal/>
    </border>
    <border>
      <left/>
      <right style="medium">
        <color indexed="57"/>
      </right>
      <top/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29"/>
      </left>
      <right style="medium">
        <color indexed="48"/>
      </right>
      <top style="medium">
        <color indexed="29"/>
      </top>
      <bottom style="medium">
        <color indexed="48"/>
      </bottom>
      <diagonal/>
    </border>
    <border>
      <left style="medium">
        <color indexed="29"/>
      </left>
      <right style="medium">
        <color indexed="48"/>
      </right>
      <top style="medium">
        <color indexed="29"/>
      </top>
      <bottom style="medium">
        <color indexed="29"/>
      </bottom>
      <diagonal/>
    </border>
    <border>
      <left style="medium">
        <color indexed="48"/>
      </left>
      <right/>
      <top style="medium">
        <color indexed="29"/>
      </top>
      <bottom style="medium">
        <color indexed="48"/>
      </bottom>
      <diagonal/>
    </border>
    <border>
      <left style="medium">
        <color indexed="29"/>
      </left>
      <right/>
      <top style="medium">
        <color indexed="29"/>
      </top>
      <bottom style="medium">
        <color indexed="48"/>
      </bottom>
      <diagonal/>
    </border>
    <border>
      <left style="medium">
        <color indexed="29"/>
      </left>
      <right style="medium">
        <color indexed="48"/>
      </right>
      <top style="medium">
        <color indexed="48"/>
      </top>
      <bottom style="medium">
        <color indexed="29"/>
      </bottom>
      <diagonal/>
    </border>
    <border>
      <left style="medium">
        <color indexed="48"/>
      </left>
      <right/>
      <top style="medium">
        <color indexed="29"/>
      </top>
      <bottom style="medium">
        <color indexed="29"/>
      </bottom>
      <diagonal/>
    </border>
    <border>
      <left style="medium">
        <color indexed="48"/>
      </left>
      <right style="medium">
        <color indexed="29"/>
      </right>
      <top style="medium">
        <color indexed="48"/>
      </top>
      <bottom style="medium">
        <color indexed="29"/>
      </bottom>
      <diagonal/>
    </border>
    <border>
      <left style="medium">
        <color indexed="29"/>
      </left>
      <right style="medium">
        <color indexed="29"/>
      </right>
      <top style="medium">
        <color indexed="48"/>
      </top>
      <bottom style="medium">
        <color indexed="29"/>
      </bottom>
      <diagonal/>
    </border>
    <border>
      <left style="medium">
        <color indexed="48"/>
      </left>
      <right style="medium">
        <color indexed="29"/>
      </right>
      <top style="medium">
        <color indexed="29"/>
      </top>
      <bottom style="medium">
        <color indexed="29"/>
      </bottom>
      <diagonal/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  <diagonal/>
    </border>
    <border>
      <left style="medium">
        <color indexed="48"/>
      </left>
      <right style="medium">
        <color indexed="29"/>
      </right>
      <top style="medium">
        <color indexed="29"/>
      </top>
      <bottom style="medium">
        <color indexed="48"/>
      </bottom>
      <diagonal/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48"/>
      </bottom>
      <diagonal/>
    </border>
    <border>
      <left style="medium">
        <color indexed="41"/>
      </left>
      <right style="medium">
        <color indexed="29"/>
      </right>
      <top style="medium">
        <color indexed="41"/>
      </top>
      <bottom style="medium">
        <color indexed="41"/>
      </bottom>
      <diagonal/>
    </border>
    <border>
      <left style="medium">
        <color indexed="29"/>
      </left>
      <right style="medium">
        <color indexed="29"/>
      </right>
      <top style="medium">
        <color indexed="41"/>
      </top>
      <bottom style="medium">
        <color indexed="41"/>
      </bottom>
      <diagonal/>
    </border>
    <border>
      <left style="medium">
        <color indexed="29"/>
      </left>
      <right style="medium">
        <color indexed="41"/>
      </right>
      <top style="medium">
        <color indexed="41"/>
      </top>
      <bottom style="medium">
        <color indexed="41"/>
      </bottom>
      <diagonal/>
    </border>
    <border>
      <left/>
      <right style="medium">
        <color indexed="29"/>
      </right>
      <top/>
      <bottom style="medium">
        <color indexed="29"/>
      </bottom>
      <diagonal/>
    </border>
    <border>
      <left/>
      <right style="medium">
        <color indexed="29"/>
      </right>
      <top/>
      <bottom/>
      <diagonal/>
    </border>
    <border>
      <left style="medium">
        <color indexed="48"/>
      </left>
      <right style="medium">
        <color indexed="29"/>
      </right>
      <top style="medium">
        <color indexed="48"/>
      </top>
      <bottom style="medium">
        <color indexed="48"/>
      </bottom>
      <diagonal/>
    </border>
    <border>
      <left style="medium">
        <color indexed="29"/>
      </left>
      <right style="medium">
        <color indexed="29"/>
      </right>
      <top style="medium">
        <color indexed="48"/>
      </top>
      <bottom style="medium">
        <color indexed="48"/>
      </bottom>
      <diagonal/>
    </border>
    <border>
      <left style="medium">
        <color indexed="29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 style="medium">
        <color indexed="29"/>
      </bottom>
      <diagonal/>
    </border>
    <border>
      <left style="medium">
        <color indexed="29"/>
      </left>
      <right/>
      <top style="medium">
        <color indexed="48"/>
      </top>
      <bottom style="medium">
        <color indexed="29"/>
      </bottom>
      <diagonal/>
    </border>
    <border>
      <left style="medium">
        <color indexed="48"/>
      </left>
      <right style="medium">
        <color indexed="29"/>
      </right>
      <top/>
      <bottom/>
      <diagonal/>
    </border>
    <border>
      <left style="medium">
        <color indexed="29"/>
      </left>
      <right style="medium">
        <color indexed="29"/>
      </right>
      <top/>
      <bottom/>
      <diagonal/>
    </border>
    <border>
      <left style="medium">
        <color indexed="29"/>
      </left>
      <right style="medium">
        <color indexed="48"/>
      </right>
      <top/>
      <bottom/>
      <diagonal/>
    </border>
    <border>
      <left/>
      <right style="medium">
        <color indexed="29"/>
      </right>
      <top/>
      <bottom style="medium">
        <color indexed="48"/>
      </bottom>
      <diagonal/>
    </border>
    <border>
      <left style="medium">
        <color indexed="48"/>
      </left>
      <right style="medium">
        <color indexed="29"/>
      </right>
      <top/>
      <bottom style="medium">
        <color indexed="48"/>
      </bottom>
      <diagonal/>
    </border>
    <border>
      <left style="medium">
        <color indexed="48"/>
      </left>
      <right/>
      <top/>
      <bottom style="medium">
        <color indexed="29"/>
      </bottom>
      <diagonal/>
    </border>
    <border>
      <left style="medium">
        <color indexed="29"/>
      </left>
      <right/>
      <top/>
      <bottom style="medium">
        <color indexed="29"/>
      </bottom>
      <diagonal/>
    </border>
    <border>
      <left style="medium">
        <color indexed="29"/>
      </left>
      <right/>
      <top/>
      <bottom style="medium">
        <color indexed="48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29"/>
      </left>
      <right style="medium">
        <color indexed="29"/>
      </right>
      <top/>
      <bottom style="medium">
        <color indexed="48"/>
      </bottom>
      <diagonal/>
    </border>
    <border>
      <left style="medium">
        <color indexed="29"/>
      </left>
      <right style="medium">
        <color indexed="48"/>
      </right>
      <top/>
      <bottom style="medium">
        <color indexed="48"/>
      </bottom>
      <diagonal/>
    </border>
    <border>
      <left style="medium">
        <color indexed="48"/>
      </left>
      <right style="medium">
        <color indexed="29"/>
      </right>
      <top style="medium">
        <color indexed="48"/>
      </top>
      <bottom/>
      <diagonal/>
    </border>
    <border>
      <left/>
      <right style="medium">
        <color indexed="29"/>
      </right>
      <top style="medium">
        <color indexed="48"/>
      </top>
      <bottom/>
      <diagonal/>
    </border>
    <border>
      <left style="medium">
        <color indexed="49"/>
      </left>
      <right/>
      <top/>
      <bottom style="medium">
        <color indexed="48"/>
      </bottom>
      <diagonal/>
    </border>
    <border>
      <left style="medium">
        <color indexed="29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 style="medium">
        <color indexed="29"/>
      </left>
      <right style="medium">
        <color indexed="29"/>
      </right>
      <top/>
      <bottom style="medium">
        <color indexed="29"/>
      </bottom>
      <diagonal/>
    </border>
    <border>
      <left/>
      <right/>
      <top/>
      <bottom style="thin">
        <color indexed="49"/>
      </bottom>
      <diagonal/>
    </border>
    <border>
      <left style="medium">
        <color indexed="29"/>
      </left>
      <right style="medium">
        <color indexed="29"/>
      </right>
      <top style="medium">
        <color indexed="29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164" fontId="54" fillId="0" borderId="0" applyFill="0" applyBorder="0" applyAlignment="0" applyProtection="0"/>
    <xf numFmtId="175" fontId="54" fillId="0" borderId="0" applyFill="0" applyBorder="0" applyAlignment="0" applyProtection="0"/>
    <xf numFmtId="0" fontId="10" fillId="22" borderId="0" applyNumberFormat="0" applyBorder="0" applyAlignment="0" applyProtection="0"/>
    <xf numFmtId="0" fontId="54" fillId="0" borderId="0"/>
    <xf numFmtId="0" fontId="1" fillId="0" borderId="0"/>
    <xf numFmtId="0" fontId="54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577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7" borderId="0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vertical="center" shrinkToFit="1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4" fillId="15" borderId="0" xfId="0" applyFont="1" applyFill="1" applyBorder="1" applyAlignment="1" applyProtection="1">
      <alignment vertical="center"/>
      <protection locked="0"/>
    </xf>
    <xf numFmtId="164" fontId="24" fillId="15" borderId="0" xfId="33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vertical="center" shrinkToFit="1"/>
      <protection locked="0"/>
    </xf>
    <xf numFmtId="0" fontId="20" fillId="15" borderId="0" xfId="0" applyFont="1" applyFill="1" applyBorder="1" applyAlignment="1" applyProtection="1">
      <alignment vertical="center"/>
      <protection locked="0"/>
    </xf>
    <xf numFmtId="164" fontId="20" fillId="15" borderId="0" xfId="33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Border="1" applyAlignment="1" applyProtection="1">
      <alignment horizontal="right" vertical="center"/>
      <protection locked="0"/>
    </xf>
    <xf numFmtId="0" fontId="20" fillId="15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 shrinkToFit="1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25" fillId="15" borderId="0" xfId="0" applyFont="1" applyFill="1" applyBorder="1" applyAlignment="1" applyProtection="1">
      <alignment vertical="center"/>
      <protection locked="0"/>
    </xf>
    <xf numFmtId="0" fontId="20" fillId="15" borderId="0" xfId="0" applyFont="1" applyFill="1" applyBorder="1" applyAlignment="1" applyProtection="1">
      <alignment horizontal="left" vertical="center"/>
      <protection locked="0"/>
    </xf>
    <xf numFmtId="0" fontId="25" fillId="15" borderId="0" xfId="0" applyFont="1" applyFill="1" applyBorder="1" applyAlignment="1" applyProtection="1">
      <alignment horizontal="left" vertical="center"/>
      <protection locked="0"/>
    </xf>
    <xf numFmtId="0" fontId="20" fillId="7" borderId="0" xfId="0" applyFont="1" applyFill="1" applyBorder="1" applyAlignment="1" applyProtection="1">
      <alignment vertical="center"/>
      <protection locked="0"/>
    </xf>
    <xf numFmtId="0" fontId="20" fillId="7" borderId="0" xfId="0" applyFont="1" applyFill="1" applyBorder="1" applyAlignment="1" applyProtection="1">
      <alignment horizontal="left" vertical="center"/>
      <protection locked="0"/>
    </xf>
    <xf numFmtId="0" fontId="25" fillId="7" borderId="0" xfId="0" applyFont="1" applyFill="1" applyBorder="1" applyAlignment="1" applyProtection="1">
      <alignment vertical="center"/>
      <protection locked="0"/>
    </xf>
    <xf numFmtId="0" fontId="25" fillId="7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vertical="center" shrinkToFit="1"/>
      <protection locked="0"/>
    </xf>
    <xf numFmtId="0" fontId="33" fillId="0" borderId="0" xfId="0" applyFont="1" applyFill="1" applyAlignment="1" applyProtection="1">
      <alignment horizontal="right" vertical="center"/>
      <protection locked="0"/>
    </xf>
    <xf numFmtId="0" fontId="33" fillId="7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164" fontId="24" fillId="0" borderId="0" xfId="0" applyNumberFormat="1" applyFont="1" applyFill="1" applyAlignment="1" applyProtection="1">
      <alignment vertical="center" shrinkToFit="1"/>
      <protection locked="0"/>
    </xf>
    <xf numFmtId="0" fontId="24" fillId="7" borderId="0" xfId="0" applyFont="1" applyFill="1" applyBorder="1" applyAlignment="1" applyProtection="1">
      <alignment vertical="center"/>
      <protection locked="0"/>
    </xf>
    <xf numFmtId="171" fontId="20" fillId="0" borderId="0" xfId="0" applyNumberFormat="1" applyFont="1" applyFill="1" applyAlignment="1" applyProtection="1">
      <alignment vertical="center" shrinkToFit="1"/>
      <protection locked="0"/>
    </xf>
    <xf numFmtId="0" fontId="38" fillId="0" borderId="0" xfId="0" applyFont="1" applyFill="1" applyAlignment="1" applyProtection="1">
      <alignment vertical="center" shrinkToFit="1"/>
      <protection locked="0"/>
    </xf>
    <xf numFmtId="0" fontId="38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171" fontId="24" fillId="0" borderId="0" xfId="0" applyNumberFormat="1" applyFont="1" applyFill="1" applyAlignment="1" applyProtection="1">
      <alignment vertical="center" shrinkToFit="1"/>
      <protection locked="0"/>
    </xf>
    <xf numFmtId="0" fontId="25" fillId="0" borderId="0" xfId="0" applyFont="1" applyFill="1" applyAlignment="1" applyProtection="1">
      <alignment vertical="center"/>
      <protection locked="0"/>
    </xf>
    <xf numFmtId="172" fontId="24" fillId="0" borderId="0" xfId="33" applyNumberFormat="1" applyFont="1" applyFill="1" applyBorder="1" applyAlignment="1" applyProtection="1">
      <alignment horizontal="right" vertical="center"/>
      <protection locked="0"/>
    </xf>
    <xf numFmtId="172" fontId="25" fillId="0" borderId="0" xfId="0" applyNumberFormat="1" applyFont="1" applyFill="1" applyAlignment="1" applyProtection="1">
      <alignment horizontal="right" vertical="center"/>
      <protection locked="0"/>
    </xf>
    <xf numFmtId="171" fontId="24" fillId="0" borderId="10" xfId="0" applyNumberFormat="1" applyFont="1" applyFill="1" applyBorder="1" applyAlignment="1" applyProtection="1">
      <alignment vertical="center" shrinkToFit="1"/>
      <protection locked="0"/>
    </xf>
    <xf numFmtId="0" fontId="20" fillId="0" borderId="10" xfId="0" applyFont="1" applyFill="1" applyBorder="1" applyAlignment="1" applyProtection="1">
      <alignment vertical="center" shrinkToFit="1"/>
      <protection locked="0"/>
    </xf>
    <xf numFmtId="0" fontId="20" fillId="0" borderId="11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20" fillId="10" borderId="12" xfId="0" applyFont="1" applyFill="1" applyBorder="1" applyAlignment="1" applyProtection="1">
      <alignment horizontal="center" vertical="center" shrinkToFit="1"/>
      <protection locked="0"/>
    </xf>
    <xf numFmtId="171" fontId="20" fillId="10" borderId="12" xfId="0" applyNumberFormat="1" applyFont="1" applyFill="1" applyBorder="1" applyAlignment="1" applyProtection="1">
      <alignment horizontal="center" vertical="center" shrinkToFit="1"/>
      <protection locked="0"/>
    </xf>
    <xf numFmtId="164" fontId="20" fillId="0" borderId="0" xfId="33" applyFont="1" applyFill="1" applyBorder="1" applyAlignment="1" applyProtection="1">
      <alignment vertical="center" shrinkToFit="1"/>
      <protection locked="0"/>
    </xf>
    <xf numFmtId="174" fontId="20" fillId="0" borderId="0" xfId="33" applyNumberFormat="1" applyFont="1" applyFill="1" applyBorder="1" applyAlignment="1" applyProtection="1">
      <alignment vertical="center"/>
      <protection locked="0"/>
    </xf>
    <xf numFmtId="174" fontId="38" fillId="0" borderId="0" xfId="0" applyNumberFormat="1" applyFont="1" applyFill="1" applyAlignment="1" applyProtection="1">
      <alignment vertical="center"/>
      <protection locked="0"/>
    </xf>
    <xf numFmtId="172" fontId="20" fillId="0" borderId="0" xfId="33" applyNumberFormat="1" applyFont="1" applyFill="1" applyBorder="1" applyAlignment="1" applyProtection="1">
      <alignment horizontal="right" vertical="center"/>
      <protection locked="0"/>
    </xf>
    <xf numFmtId="172" fontId="38" fillId="0" borderId="0" xfId="0" applyNumberFormat="1" applyFont="1" applyFill="1" applyAlignment="1" applyProtection="1">
      <alignment horizontal="right" vertical="center"/>
      <protection locked="0"/>
    </xf>
    <xf numFmtId="174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4" fontId="19" fillId="0" borderId="0" xfId="33" applyFont="1" applyFill="1" applyBorder="1" applyAlignment="1" applyProtection="1">
      <alignment shrinkToFit="1"/>
    </xf>
    <xf numFmtId="164" fontId="19" fillId="0" borderId="13" xfId="33" applyFont="1" applyFill="1" applyBorder="1" applyAlignment="1" applyProtection="1">
      <alignment shrinkToFit="1"/>
    </xf>
    <xf numFmtId="164" fontId="19" fillId="0" borderId="14" xfId="33" applyFont="1" applyFill="1" applyBorder="1" applyAlignment="1" applyProtection="1">
      <alignment shrinkToFit="1"/>
    </xf>
    <xf numFmtId="164" fontId="19" fillId="0" borderId="14" xfId="33" applyFont="1" applyFill="1" applyBorder="1" applyAlignment="1" applyProtection="1">
      <alignment horizontal="center" vertical="center" shrinkToFit="1"/>
    </xf>
    <xf numFmtId="164" fontId="19" fillId="0" borderId="15" xfId="33" applyFont="1" applyFill="1" applyBorder="1" applyAlignment="1" applyProtection="1">
      <alignment shrinkToFit="1"/>
    </xf>
    <xf numFmtId="164" fontId="19" fillId="0" borderId="16" xfId="33" applyFont="1" applyFill="1" applyBorder="1" applyAlignment="1" applyProtection="1">
      <alignment shrinkToFit="1"/>
    </xf>
    <xf numFmtId="2" fontId="28" fillId="16" borderId="17" xfId="0" applyNumberFormat="1" applyFont="1" applyFill="1" applyBorder="1" applyAlignment="1" applyProtection="1">
      <alignment horizontal="left" vertical="center"/>
    </xf>
    <xf numFmtId="0" fontId="26" fillId="16" borderId="18" xfId="0" applyFont="1" applyFill="1" applyBorder="1" applyAlignment="1" applyProtection="1">
      <alignment vertical="center"/>
    </xf>
    <xf numFmtId="0" fontId="29" fillId="16" borderId="19" xfId="0" applyFont="1" applyFill="1" applyBorder="1" applyAlignment="1" applyProtection="1">
      <alignment horizontal="right" vertical="center"/>
    </xf>
    <xf numFmtId="164" fontId="19" fillId="0" borderId="20" xfId="33" applyFont="1" applyFill="1" applyBorder="1" applyAlignment="1" applyProtection="1">
      <alignment shrinkToFit="1"/>
    </xf>
    <xf numFmtId="0" fontId="28" fillId="16" borderId="18" xfId="0" applyFont="1" applyFill="1" applyBorder="1" applyAlignment="1" applyProtection="1">
      <alignment vertical="center"/>
    </xf>
    <xf numFmtId="164" fontId="19" fillId="0" borderId="0" xfId="33" applyFont="1" applyFill="1" applyBorder="1" applyAlignment="1" applyProtection="1">
      <alignment horizontal="center" vertical="center" shrinkToFit="1"/>
    </xf>
    <xf numFmtId="164" fontId="19" fillId="0" borderId="21" xfId="33" applyFont="1" applyFill="1" applyBorder="1" applyAlignment="1" applyProtection="1">
      <alignment shrinkToFit="1"/>
    </xf>
    <xf numFmtId="164" fontId="19" fillId="0" borderId="21" xfId="33" applyFont="1" applyFill="1" applyBorder="1" applyAlignment="1" applyProtection="1">
      <alignment horizontal="center" vertical="center" shrinkToFit="1"/>
    </xf>
    <xf numFmtId="164" fontId="19" fillId="0" borderId="0" xfId="33" applyFont="1" applyFill="1" applyBorder="1" applyAlignment="1" applyProtection="1">
      <alignment vertical="center" shrinkToFit="1"/>
    </xf>
    <xf numFmtId="164" fontId="49" fillId="0" borderId="0" xfId="33" applyFont="1" applyFill="1" applyBorder="1" applyAlignment="1" applyProtection="1">
      <alignment vertical="center" shrinkToFit="1"/>
    </xf>
    <xf numFmtId="164" fontId="49" fillId="0" borderId="0" xfId="33" applyFont="1" applyFill="1" applyBorder="1" applyAlignment="1" applyProtection="1">
      <alignment shrinkToFit="1"/>
    </xf>
    <xf numFmtId="164" fontId="49" fillId="0" borderId="0" xfId="33" applyFont="1" applyFill="1" applyBorder="1" applyAlignment="1" applyProtection="1">
      <alignment horizontal="center" vertical="center" shrinkToFit="1"/>
    </xf>
    <xf numFmtId="173" fontId="49" fillId="0" borderId="0" xfId="33" applyNumberFormat="1" applyFont="1" applyFill="1" applyBorder="1" applyAlignment="1" applyProtection="1">
      <alignment horizontal="center" vertical="center" shrinkToFit="1"/>
    </xf>
    <xf numFmtId="0" fontId="49" fillId="0" borderId="22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vertical="center"/>
    </xf>
    <xf numFmtId="2" fontId="49" fillId="0" borderId="0" xfId="0" applyNumberFormat="1" applyFont="1" applyFill="1" applyBorder="1" applyAlignment="1" applyProtection="1">
      <alignment horizontal="center" vertical="center"/>
    </xf>
    <xf numFmtId="164" fontId="45" fillId="0" borderId="21" xfId="33" applyFont="1" applyFill="1" applyBorder="1" applyAlignment="1" applyProtection="1">
      <alignment horizontal="center" vertical="center" shrinkToFit="1"/>
    </xf>
    <xf numFmtId="164" fontId="45" fillId="0" borderId="21" xfId="33" applyFont="1" applyFill="1" applyBorder="1" applyAlignment="1" applyProtection="1">
      <alignment shrinkToFit="1"/>
    </xf>
    <xf numFmtId="164" fontId="19" fillId="0" borderId="23" xfId="33" applyFont="1" applyFill="1" applyBorder="1" applyAlignment="1" applyProtection="1">
      <alignment shrinkToFit="1"/>
    </xf>
    <xf numFmtId="164" fontId="19" fillId="0" borderId="24" xfId="33" applyFont="1" applyFill="1" applyBorder="1" applyAlignment="1" applyProtection="1">
      <alignment shrinkToFit="1"/>
    </xf>
    <xf numFmtId="164" fontId="19" fillId="0" borderId="25" xfId="33" applyFont="1" applyFill="1" applyBorder="1" applyAlignment="1" applyProtection="1">
      <alignment shrinkToFit="1"/>
    </xf>
    <xf numFmtId="2" fontId="28" fillId="3" borderId="26" xfId="36" applyNumberFormat="1" applyFont="1" applyFill="1" applyBorder="1" applyAlignment="1" applyProtection="1">
      <alignment horizontal="left" vertical="center"/>
    </xf>
    <xf numFmtId="0" fontId="26" fillId="3" borderId="27" xfId="36" applyFont="1" applyFill="1" applyBorder="1" applyAlignment="1" applyProtection="1">
      <alignment vertical="center"/>
    </xf>
    <xf numFmtId="0" fontId="29" fillId="3" borderId="28" xfId="36" applyFont="1" applyFill="1" applyBorder="1" applyAlignment="1" applyProtection="1">
      <alignment horizontal="right" vertical="center"/>
    </xf>
    <xf numFmtId="0" fontId="28" fillId="3" borderId="27" xfId="36" applyFont="1" applyFill="1" applyBorder="1" applyAlignment="1" applyProtection="1">
      <alignment vertical="center"/>
    </xf>
    <xf numFmtId="164" fontId="50" fillId="0" borderId="0" xfId="33" applyFont="1" applyFill="1" applyBorder="1" applyAlignment="1" applyProtection="1"/>
    <xf numFmtId="164" fontId="50" fillId="0" borderId="0" xfId="33" applyFont="1" applyFill="1" applyBorder="1" applyAlignment="1" applyProtection="1">
      <alignment horizontal="center" vertical="center"/>
    </xf>
    <xf numFmtId="164" fontId="51" fillId="0" borderId="0" xfId="33" applyFont="1" applyFill="1" applyBorder="1" applyAlignment="1" applyProtection="1"/>
    <xf numFmtId="164" fontId="51" fillId="0" borderId="0" xfId="33" applyFont="1" applyFill="1" applyBorder="1" applyAlignment="1" applyProtection="1">
      <alignment horizontal="center" vertical="center"/>
    </xf>
    <xf numFmtId="164" fontId="50" fillId="0" borderId="0" xfId="33" applyFont="1" applyFill="1" applyBorder="1" applyAlignment="1" applyProtection="1">
      <alignment shrinkToFit="1"/>
    </xf>
    <xf numFmtId="2" fontId="28" fillId="3" borderId="29" xfId="36" applyNumberFormat="1" applyFont="1" applyFill="1" applyBorder="1" applyAlignment="1" applyProtection="1">
      <alignment horizontal="left" vertical="center"/>
    </xf>
    <xf numFmtId="0" fontId="26" fillId="3" borderId="30" xfId="36" applyFont="1" applyFill="1" applyBorder="1" applyAlignment="1" applyProtection="1">
      <alignment vertical="center"/>
    </xf>
    <xf numFmtId="0" fontId="29" fillId="3" borderId="30" xfId="36" applyFont="1" applyFill="1" applyBorder="1" applyAlignment="1" applyProtection="1">
      <alignment horizontal="right" vertical="center"/>
    </xf>
    <xf numFmtId="2" fontId="28" fillId="3" borderId="30" xfId="36" applyNumberFormat="1" applyFont="1" applyFill="1" applyBorder="1" applyAlignment="1" applyProtection="1">
      <alignment horizontal="left" vertical="center"/>
    </xf>
    <xf numFmtId="0" fontId="29" fillId="3" borderId="31" xfId="36" applyFont="1" applyFill="1" applyBorder="1" applyAlignment="1" applyProtection="1">
      <alignment horizontal="right" vertical="center"/>
    </xf>
    <xf numFmtId="164" fontId="50" fillId="0" borderId="0" xfId="33" applyFont="1" applyFill="1" applyBorder="1" applyAlignment="1" applyProtection="1">
      <alignment vertical="center" shrinkToFit="1"/>
    </xf>
    <xf numFmtId="164" fontId="50" fillId="0" borderId="0" xfId="33" applyFont="1" applyFill="1" applyBorder="1" applyAlignment="1" applyProtection="1">
      <alignment horizontal="center" vertical="center" shrinkToFit="1"/>
    </xf>
    <xf numFmtId="49" fontId="19" fillId="0" borderId="0" xfId="33" applyNumberFormat="1" applyFont="1" applyFill="1" applyBorder="1" applyAlignment="1" applyProtection="1">
      <alignment horizontal="left" shrinkToFit="1"/>
      <protection locked="0"/>
    </xf>
    <xf numFmtId="49" fontId="19" fillId="0" borderId="32" xfId="33" applyNumberFormat="1" applyFont="1" applyFill="1" applyBorder="1" applyAlignment="1" applyProtection="1">
      <alignment shrinkToFit="1"/>
    </xf>
    <xf numFmtId="0" fontId="53" fillId="0" borderId="0" xfId="0" applyFont="1"/>
    <xf numFmtId="0" fontId="53" fillId="16" borderId="0" xfId="0" applyFont="1" applyFill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/>
    <xf numFmtId="173" fontId="53" fillId="0" borderId="0" xfId="33" applyNumberFormat="1" applyFont="1" applyFill="1" applyBorder="1" applyAlignment="1" applyProtection="1">
      <alignment horizontal="right" vertical="top" wrapText="1"/>
    </xf>
    <xf numFmtId="0" fontId="53" fillId="0" borderId="0" xfId="0" applyFont="1" applyBorder="1" applyAlignment="1">
      <alignment horizontal="justify" vertical="top" wrapText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22" borderId="0" xfId="0" applyFill="1"/>
    <xf numFmtId="0" fontId="46" fillId="16" borderId="33" xfId="0" applyFont="1" applyFill="1" applyBorder="1"/>
    <xf numFmtId="0" fontId="0" fillId="24" borderId="0" xfId="0" applyFill="1" applyProtection="1">
      <protection locked="0"/>
    </xf>
    <xf numFmtId="0" fontId="0" fillId="7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20" fillId="24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20" fillId="7" borderId="0" xfId="0" applyFont="1" applyFill="1" applyBorder="1" applyProtection="1">
      <protection locked="0"/>
    </xf>
    <xf numFmtId="0" fontId="20" fillId="7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Protection="1">
      <protection locked="0"/>
    </xf>
    <xf numFmtId="0" fontId="24" fillId="24" borderId="0" xfId="0" applyFont="1" applyFill="1" applyProtection="1"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4" fillId="15" borderId="0" xfId="0" applyFont="1" applyFill="1" applyBorder="1" applyProtection="1">
      <protection locked="0"/>
    </xf>
    <xf numFmtId="0" fontId="24" fillId="15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15" borderId="0" xfId="0" applyFont="1" applyFill="1" applyBorder="1" applyProtection="1">
      <protection locked="0"/>
    </xf>
    <xf numFmtId="0" fontId="20" fillId="15" borderId="0" xfId="0" applyFont="1" applyFill="1" applyBorder="1" applyAlignment="1" applyProtection="1">
      <alignment horizontal="left"/>
      <protection locked="0"/>
    </xf>
    <xf numFmtId="0" fontId="25" fillId="15" borderId="0" xfId="0" applyFont="1" applyFill="1" applyBorder="1" applyProtection="1">
      <protection locked="0"/>
    </xf>
    <xf numFmtId="0" fontId="25" fillId="24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25" fillId="7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33" fillId="24" borderId="0" xfId="0" applyFont="1" applyFill="1" applyProtection="1">
      <protection locked="0"/>
    </xf>
    <xf numFmtId="0" fontId="33" fillId="7" borderId="0" xfId="0" applyFont="1" applyFill="1" applyBorder="1" applyProtection="1">
      <protection locked="0"/>
    </xf>
    <xf numFmtId="0" fontId="33" fillId="0" borderId="0" xfId="0" applyFont="1" applyProtection="1">
      <protection locked="0"/>
    </xf>
    <xf numFmtId="0" fontId="23" fillId="25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right"/>
      <protection locked="0"/>
    </xf>
    <xf numFmtId="0" fontId="24" fillId="7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5" xfId="0" applyFont="1" applyFill="1" applyBorder="1" applyAlignment="1" applyProtection="1">
      <alignment vertical="center"/>
      <protection locked="0"/>
    </xf>
    <xf numFmtId="0" fontId="22" fillId="0" borderId="36" xfId="0" applyFont="1" applyFill="1" applyBorder="1" applyAlignment="1" applyProtection="1">
      <alignment vertical="center"/>
      <protection locked="0"/>
    </xf>
    <xf numFmtId="0" fontId="22" fillId="0" borderId="37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vertical="center"/>
      <protection locked="0"/>
    </xf>
    <xf numFmtId="0" fontId="23" fillId="0" borderId="40" xfId="0" applyFont="1" applyFill="1" applyBorder="1" applyAlignment="1" applyProtection="1">
      <alignment vertical="center"/>
      <protection locked="0"/>
    </xf>
    <xf numFmtId="0" fontId="26" fillId="25" borderId="0" xfId="0" applyFont="1" applyFill="1" applyBorder="1" applyAlignment="1" applyProtection="1">
      <alignment vertical="center"/>
      <protection locked="0"/>
    </xf>
    <xf numFmtId="0" fontId="22" fillId="0" borderId="41" xfId="0" applyFont="1" applyFill="1" applyBorder="1" applyAlignment="1" applyProtection="1">
      <alignment vertical="center"/>
      <protection locked="0"/>
    </xf>
    <xf numFmtId="0" fontId="22" fillId="0" borderId="42" xfId="0" applyFont="1" applyFill="1" applyBorder="1" applyAlignment="1" applyProtection="1">
      <alignment vertical="center"/>
      <protection locked="0"/>
    </xf>
    <xf numFmtId="0" fontId="22" fillId="0" borderId="43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73" fontId="22" fillId="0" borderId="11" xfId="33" applyNumberFormat="1" applyFont="1" applyFill="1" applyBorder="1" applyAlignment="1" applyProtection="1">
      <alignment vertical="center"/>
      <protection locked="0"/>
    </xf>
    <xf numFmtId="173" fontId="23" fillId="0" borderId="0" xfId="33" applyNumberFormat="1" applyFont="1" applyFill="1" applyBorder="1" applyAlignment="1" applyProtection="1">
      <alignment vertical="center"/>
      <protection locked="0"/>
    </xf>
    <xf numFmtId="0" fontId="23" fillId="0" borderId="41" xfId="0" applyFont="1" applyFill="1" applyBorder="1" applyAlignment="1" applyProtection="1">
      <alignment vertical="center"/>
      <protection locked="0"/>
    </xf>
    <xf numFmtId="0" fontId="23" fillId="0" borderId="42" xfId="0" applyFont="1" applyFill="1" applyBorder="1" applyAlignment="1" applyProtection="1">
      <alignment vertical="center"/>
      <protection locked="0"/>
    </xf>
    <xf numFmtId="0" fontId="23" fillId="0" borderId="43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vertical="center"/>
      <protection locked="0"/>
    </xf>
    <xf numFmtId="0" fontId="23" fillId="0" borderId="38" xfId="0" applyFont="1" applyFill="1" applyBorder="1" applyAlignment="1" applyProtection="1">
      <alignment vertical="center"/>
      <protection locked="0"/>
    </xf>
    <xf numFmtId="0" fontId="23" fillId="0" borderId="39" xfId="0" applyFont="1" applyFill="1" applyBorder="1" applyAlignment="1" applyProtection="1">
      <alignment vertical="center"/>
      <protection locked="0"/>
    </xf>
    <xf numFmtId="0" fontId="23" fillId="0" borderId="0" xfId="0" applyFont="1" applyBorder="1" applyProtection="1"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0" fillId="10" borderId="12" xfId="0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2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vertical="center"/>
      <protection locked="0"/>
    </xf>
    <xf numFmtId="0" fontId="23" fillId="25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2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5" borderId="0" xfId="0" applyFont="1" applyFill="1" applyBorder="1" applyAlignment="1" applyProtection="1">
      <alignment vertical="center"/>
      <protection locked="0"/>
    </xf>
    <xf numFmtId="1" fontId="45" fillId="0" borderId="0" xfId="33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45" xfId="0" applyFont="1" applyFill="1" applyBorder="1" applyAlignment="1" applyProtection="1">
      <alignment vertical="center"/>
      <protection locked="0"/>
    </xf>
    <xf numFmtId="0" fontId="45" fillId="0" borderId="46" xfId="0" applyFont="1" applyFill="1" applyBorder="1" applyAlignment="1" applyProtection="1">
      <alignment vertical="center"/>
      <protection locked="0"/>
    </xf>
    <xf numFmtId="0" fontId="45" fillId="0" borderId="47" xfId="0" applyFont="1" applyFill="1" applyBorder="1" applyAlignment="1" applyProtection="1">
      <alignment vertical="center"/>
      <protection locked="0"/>
    </xf>
    <xf numFmtId="0" fontId="19" fillId="0" borderId="47" xfId="0" applyFont="1" applyFill="1" applyBorder="1" applyAlignment="1" applyProtection="1">
      <alignment vertical="center"/>
      <protection locked="0"/>
    </xf>
    <xf numFmtId="0" fontId="19" fillId="25" borderId="47" xfId="0" applyFont="1" applyFill="1" applyBorder="1" applyAlignment="1" applyProtection="1">
      <alignment vertical="center"/>
      <protection locked="0"/>
    </xf>
    <xf numFmtId="0" fontId="45" fillId="25" borderId="47" xfId="0" applyFont="1" applyFill="1" applyBorder="1" applyAlignment="1" applyProtection="1">
      <alignment vertical="center"/>
      <protection locked="0"/>
    </xf>
    <xf numFmtId="0" fontId="45" fillId="0" borderId="48" xfId="0" applyFont="1" applyFill="1" applyBorder="1" applyAlignment="1" applyProtection="1">
      <alignment vertical="center"/>
      <protection locked="0"/>
    </xf>
    <xf numFmtId="0" fontId="45" fillId="0" borderId="22" xfId="0" applyFont="1" applyFill="1" applyBorder="1" applyAlignment="1" applyProtection="1">
      <alignment vertical="center"/>
      <protection locked="0"/>
    </xf>
    <xf numFmtId="0" fontId="45" fillId="0" borderId="49" xfId="0" applyFont="1" applyFill="1" applyBorder="1" applyAlignment="1" applyProtection="1">
      <alignment vertical="center"/>
      <protection locked="0"/>
    </xf>
    <xf numFmtId="0" fontId="45" fillId="25" borderId="0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2" fillId="25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0" fillId="26" borderId="0" xfId="0" applyFill="1" applyProtection="1">
      <protection locked="0"/>
    </xf>
    <xf numFmtId="0" fontId="20" fillId="26" borderId="0" xfId="0" applyFont="1" applyFill="1" applyProtection="1">
      <protection locked="0"/>
    </xf>
    <xf numFmtId="0" fontId="26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0" fillId="0" borderId="0" xfId="0" applyFont="1" applyBorder="1" applyProtection="1"/>
    <xf numFmtId="0" fontId="22" fillId="0" borderId="0" xfId="0" applyFont="1" applyFill="1" applyBorder="1" applyAlignment="1" applyProtection="1">
      <alignment vertical="center"/>
    </xf>
    <xf numFmtId="0" fontId="56" fillId="0" borderId="0" xfId="0" applyFont="1" applyFill="1" applyProtection="1"/>
    <xf numFmtId="0" fontId="28" fillId="27" borderId="0" xfId="0" applyFont="1" applyFill="1" applyBorder="1" applyAlignment="1" applyProtection="1">
      <alignment vertical="center"/>
    </xf>
    <xf numFmtId="0" fontId="23" fillId="0" borderId="50" xfId="0" applyFont="1" applyFill="1" applyBorder="1" applyAlignment="1" applyProtection="1">
      <alignment vertical="center"/>
      <protection locked="0"/>
    </xf>
    <xf numFmtId="0" fontId="26" fillId="27" borderId="0" xfId="0" applyFont="1" applyFill="1" applyBorder="1" applyAlignment="1" applyProtection="1">
      <alignment vertical="center"/>
    </xf>
    <xf numFmtId="2" fontId="28" fillId="27" borderId="51" xfId="0" applyNumberFormat="1" applyFont="1" applyFill="1" applyBorder="1" applyAlignment="1" applyProtection="1">
      <alignment horizontal="left" vertical="center"/>
    </xf>
    <xf numFmtId="0" fontId="26" fillId="27" borderId="52" xfId="0" applyFont="1" applyFill="1" applyBorder="1" applyAlignment="1" applyProtection="1">
      <alignment vertical="center"/>
    </xf>
    <xf numFmtId="0" fontId="29" fillId="27" borderId="53" xfId="0" applyFont="1" applyFill="1" applyBorder="1" applyAlignment="1" applyProtection="1">
      <alignment horizontal="right" vertical="center"/>
    </xf>
    <xf numFmtId="0" fontId="20" fillId="28" borderId="0" xfId="0" applyFont="1" applyFill="1" applyAlignment="1" applyProtection="1">
      <alignment vertical="center"/>
      <protection locked="0"/>
    </xf>
    <xf numFmtId="0" fontId="0" fillId="29" borderId="0" xfId="0" applyFill="1" applyProtection="1">
      <protection locked="0"/>
    </xf>
    <xf numFmtId="0" fontId="19" fillId="29" borderId="0" xfId="0" applyFont="1" applyFill="1" applyProtection="1">
      <protection locked="0"/>
    </xf>
    <xf numFmtId="0" fontId="29" fillId="27" borderId="52" xfId="0" applyFont="1" applyFill="1" applyBorder="1" applyAlignment="1" applyProtection="1">
      <alignment horizontal="right" vertical="center"/>
    </xf>
    <xf numFmtId="0" fontId="29" fillId="27" borderId="0" xfId="0" applyFont="1" applyFill="1" applyBorder="1" applyAlignment="1" applyProtection="1">
      <alignment horizontal="right" vertical="center"/>
    </xf>
    <xf numFmtId="0" fontId="29" fillId="27" borderId="54" xfId="0" applyFont="1" applyFill="1" applyBorder="1" applyAlignment="1" applyProtection="1">
      <alignment horizontal="right" vertical="center"/>
    </xf>
    <xf numFmtId="0" fontId="28" fillId="27" borderId="52" xfId="0" applyFont="1" applyFill="1" applyBorder="1" applyAlignment="1" applyProtection="1">
      <alignment vertical="center"/>
    </xf>
    <xf numFmtId="2" fontId="28" fillId="27" borderId="55" xfId="0" applyNumberFormat="1" applyFont="1" applyFill="1" applyBorder="1" applyAlignment="1" applyProtection="1">
      <alignment horizontal="left" vertical="center"/>
    </xf>
    <xf numFmtId="0" fontId="30" fillId="27" borderId="52" xfId="0" applyFont="1" applyFill="1" applyBorder="1" applyAlignment="1" applyProtection="1">
      <alignment horizontal="right" vertical="center"/>
    </xf>
    <xf numFmtId="0" fontId="21" fillId="27" borderId="56" xfId="0" applyFont="1" applyFill="1" applyBorder="1" applyAlignment="1" applyProtection="1">
      <alignment vertical="center"/>
    </xf>
    <xf numFmtId="0" fontId="21" fillId="27" borderId="57" xfId="0" applyFont="1" applyFill="1" applyBorder="1" applyAlignment="1" applyProtection="1">
      <alignment vertical="center"/>
    </xf>
    <xf numFmtId="0" fontId="29" fillId="27" borderId="58" xfId="0" applyFont="1" applyFill="1" applyBorder="1" applyAlignment="1" applyProtection="1">
      <alignment horizontal="right" vertical="center"/>
    </xf>
    <xf numFmtId="0" fontId="28" fillId="27" borderId="51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  <protection locked="0"/>
    </xf>
    <xf numFmtId="2" fontId="28" fillId="27" borderId="51" xfId="0" applyNumberFormat="1" applyFont="1" applyFill="1" applyBorder="1" applyAlignment="1" applyProtection="1">
      <alignment horizontal="left" vertical="center"/>
      <protection locked="0"/>
    </xf>
    <xf numFmtId="0" fontId="26" fillId="27" borderId="53" xfId="0" applyFont="1" applyFill="1" applyBorder="1" applyAlignment="1" applyProtection="1">
      <alignment vertical="center"/>
    </xf>
    <xf numFmtId="0" fontId="23" fillId="0" borderId="55" xfId="0" applyFont="1" applyFill="1" applyBorder="1" applyAlignment="1" applyProtection="1">
      <alignment vertical="center"/>
      <protection locked="0"/>
    </xf>
    <xf numFmtId="0" fontId="23" fillId="0" borderId="54" xfId="0" applyFont="1" applyFill="1" applyBorder="1" applyAlignment="1" applyProtection="1">
      <alignment vertical="center"/>
      <protection locked="0"/>
    </xf>
    <xf numFmtId="0" fontId="22" fillId="0" borderId="55" xfId="0" applyFont="1" applyFill="1" applyBorder="1" applyAlignment="1" applyProtection="1">
      <alignment horizontal="center" vertical="center"/>
      <protection locked="0"/>
    </xf>
    <xf numFmtId="0" fontId="26" fillId="0" borderId="54" xfId="0" applyFont="1" applyFill="1" applyBorder="1" applyAlignment="1" applyProtection="1">
      <alignment vertical="center"/>
      <protection locked="0"/>
    </xf>
    <xf numFmtId="0" fontId="28" fillId="0" borderId="54" xfId="0" applyFont="1" applyFill="1" applyBorder="1" applyAlignment="1" applyProtection="1">
      <alignment vertical="center"/>
      <protection locked="0"/>
    </xf>
    <xf numFmtId="0" fontId="22" fillId="0" borderId="60" xfId="0" applyFont="1" applyFill="1" applyBorder="1" applyAlignment="1" applyProtection="1">
      <alignment horizontal="center" vertical="center"/>
      <protection locked="0"/>
    </xf>
    <xf numFmtId="0" fontId="26" fillId="0" borderId="50" xfId="0" applyFont="1" applyFill="1" applyBorder="1" applyAlignment="1" applyProtection="1">
      <alignment vertical="center"/>
      <protection locked="0"/>
    </xf>
    <xf numFmtId="0" fontId="28" fillId="0" borderId="50" xfId="0" applyFont="1" applyFill="1" applyBorder="1" applyAlignment="1" applyProtection="1">
      <alignment vertical="center"/>
      <protection locked="0"/>
    </xf>
    <xf numFmtId="0" fontId="28" fillId="0" borderId="50" xfId="0" applyFont="1" applyFill="1" applyBorder="1" applyAlignment="1" applyProtection="1">
      <alignment vertical="top"/>
      <protection locked="0"/>
    </xf>
    <xf numFmtId="0" fontId="28" fillId="0" borderId="61" xfId="0" applyFont="1" applyFill="1" applyBorder="1" applyAlignment="1" applyProtection="1">
      <alignment vertical="center"/>
      <protection locked="0"/>
    </xf>
    <xf numFmtId="0" fontId="26" fillId="0" borderId="54" xfId="0" applyFont="1" applyFill="1" applyBorder="1" applyAlignment="1" applyProtection="1">
      <alignment vertical="top"/>
      <protection locked="0"/>
    </xf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0" fontId="26" fillId="0" borderId="50" xfId="0" applyFont="1" applyFill="1" applyBorder="1" applyAlignment="1" applyProtection="1">
      <alignment vertical="top"/>
      <protection locked="0"/>
    </xf>
    <xf numFmtId="0" fontId="26" fillId="0" borderId="61" xfId="0" applyFont="1" applyFill="1" applyBorder="1" applyAlignment="1" applyProtection="1">
      <alignment vertical="top"/>
      <protection locked="0"/>
    </xf>
    <xf numFmtId="0" fontId="28" fillId="27" borderId="53" xfId="0" applyFont="1" applyFill="1" applyBorder="1" applyAlignment="1" applyProtection="1">
      <alignment vertical="center"/>
    </xf>
    <xf numFmtId="0" fontId="28" fillId="0" borderId="55" xfId="0" applyFont="1" applyFill="1" applyBorder="1" applyAlignment="1" applyProtection="1">
      <alignment horizontal="center" vertical="center"/>
      <protection locked="0"/>
    </xf>
    <xf numFmtId="0" fontId="28" fillId="0" borderId="60" xfId="0" applyFont="1" applyFill="1" applyBorder="1" applyAlignment="1" applyProtection="1">
      <alignment horizontal="center" vertical="center"/>
      <protection locked="0"/>
    </xf>
    <xf numFmtId="0" fontId="26" fillId="0" borderId="61" xfId="0" applyFont="1" applyFill="1" applyBorder="1" applyAlignment="1" applyProtection="1">
      <alignment vertical="center"/>
      <protection locked="0"/>
    </xf>
    <xf numFmtId="0" fontId="26" fillId="0" borderId="60" xfId="0" applyFont="1" applyFill="1" applyBorder="1" applyAlignment="1" applyProtection="1">
      <alignment vertical="center"/>
      <protection locked="0"/>
    </xf>
    <xf numFmtId="0" fontId="28" fillId="25" borderId="55" xfId="0" applyFont="1" applyFill="1" applyBorder="1" applyAlignment="1" applyProtection="1">
      <alignment horizontal="center" vertical="center"/>
      <protection locked="0"/>
    </xf>
    <xf numFmtId="0" fontId="26" fillId="25" borderId="54" xfId="0" applyFont="1" applyFill="1" applyBorder="1" applyAlignment="1" applyProtection="1">
      <alignment vertical="center"/>
      <protection locked="0"/>
    </xf>
    <xf numFmtId="0" fontId="23" fillId="25" borderId="55" xfId="0" applyFont="1" applyFill="1" applyBorder="1" applyAlignment="1" applyProtection="1">
      <alignment vertical="center"/>
      <protection locked="0"/>
    </xf>
    <xf numFmtId="0" fontId="23" fillId="25" borderId="54" xfId="0" applyFont="1" applyFill="1" applyBorder="1" applyAlignment="1" applyProtection="1">
      <alignment vertical="center"/>
      <protection locked="0"/>
    </xf>
    <xf numFmtId="0" fontId="28" fillId="25" borderId="60" xfId="0" applyFont="1" applyFill="1" applyBorder="1" applyAlignment="1" applyProtection="1">
      <alignment horizontal="center" vertical="center"/>
      <protection locked="0"/>
    </xf>
    <xf numFmtId="0" fontId="26" fillId="25" borderId="50" xfId="0" applyFont="1" applyFill="1" applyBorder="1" applyAlignment="1" applyProtection="1">
      <alignment vertical="center"/>
      <protection locked="0"/>
    </xf>
    <xf numFmtId="0" fontId="26" fillId="25" borderId="61" xfId="0" applyFont="1" applyFill="1" applyBorder="1" applyAlignment="1" applyProtection="1">
      <alignment vertical="center"/>
      <protection locked="0"/>
    </xf>
    <xf numFmtId="0" fontId="28" fillId="0" borderId="52" xfId="0" applyFont="1" applyFill="1" applyBorder="1" applyAlignment="1" applyProtection="1">
      <alignment vertical="center"/>
      <protection locked="0"/>
    </xf>
    <xf numFmtId="0" fontId="29" fillId="0" borderId="53" xfId="0" applyFont="1" applyFill="1" applyBorder="1" applyAlignment="1" applyProtection="1">
      <alignment horizontal="right" vertical="center"/>
      <protection locked="0"/>
    </xf>
    <xf numFmtId="0" fontId="26" fillId="0" borderId="52" xfId="0" applyFont="1" applyFill="1" applyBorder="1" applyAlignment="1" applyProtection="1">
      <alignment vertical="center"/>
      <protection locked="0"/>
    </xf>
    <xf numFmtId="0" fontId="26" fillId="0" borderId="53" xfId="0" applyFont="1" applyFill="1" applyBorder="1" applyAlignment="1" applyProtection="1">
      <alignment vertical="center"/>
      <protection locked="0"/>
    </xf>
    <xf numFmtId="0" fontId="28" fillId="27" borderId="53" xfId="0" applyFont="1" applyFill="1" applyBorder="1" applyAlignment="1" applyProtection="1">
      <alignment horizontal="right" vertical="center"/>
    </xf>
    <xf numFmtId="0" fontId="23" fillId="0" borderId="61" xfId="0" applyFont="1" applyFill="1" applyBorder="1" applyAlignment="1" applyProtection="1">
      <alignment vertical="center"/>
      <protection locked="0"/>
    </xf>
    <xf numFmtId="0" fontId="28" fillId="27" borderId="56" xfId="0" applyFont="1" applyFill="1" applyBorder="1" applyAlignment="1" applyProtection="1">
      <alignment vertical="center"/>
    </xf>
    <xf numFmtId="0" fontId="28" fillId="27" borderId="57" xfId="0" applyFont="1" applyFill="1" applyBorder="1" applyAlignment="1" applyProtection="1">
      <alignment vertical="center"/>
    </xf>
    <xf numFmtId="0" fontId="28" fillId="27" borderId="58" xfId="0" applyFont="1" applyFill="1" applyBorder="1" applyAlignment="1" applyProtection="1">
      <alignment horizontal="right" vertical="center"/>
    </xf>
    <xf numFmtId="0" fontId="23" fillId="0" borderId="51" xfId="0" applyFont="1" applyFill="1" applyBorder="1" applyAlignment="1" applyProtection="1">
      <alignment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23" fillId="0" borderId="55" xfId="0" applyFont="1" applyBorder="1" applyProtection="1">
      <protection locked="0"/>
    </xf>
    <xf numFmtId="0" fontId="23" fillId="0" borderId="54" xfId="0" applyFont="1" applyBorder="1" applyProtection="1">
      <protection locked="0"/>
    </xf>
    <xf numFmtId="0" fontId="23" fillId="0" borderId="60" xfId="0" applyFont="1" applyFill="1" applyBorder="1" applyAlignment="1" applyProtection="1">
      <alignment vertical="center"/>
      <protection locked="0"/>
    </xf>
    <xf numFmtId="2" fontId="26" fillId="30" borderId="50" xfId="0" applyNumberFormat="1" applyFont="1" applyFill="1" applyBorder="1" applyAlignment="1" applyProtection="1">
      <alignment vertical="center" shrinkToFit="1"/>
      <protection locked="0"/>
    </xf>
    <xf numFmtId="2" fontId="26" fillId="30" borderId="61" xfId="0" applyNumberFormat="1" applyFont="1" applyFill="1" applyBorder="1" applyAlignment="1" applyProtection="1">
      <alignment vertical="center" shrinkToFit="1"/>
      <protection locked="0"/>
    </xf>
    <xf numFmtId="0" fontId="0" fillId="31" borderId="60" xfId="0" applyFont="1" applyFill="1" applyBorder="1"/>
    <xf numFmtId="0" fontId="0" fillId="31" borderId="50" xfId="0" applyFont="1" applyFill="1" applyBorder="1"/>
    <xf numFmtId="0" fontId="0" fillId="31" borderId="61" xfId="0" applyFont="1" applyFill="1" applyBorder="1"/>
    <xf numFmtId="2" fontId="28" fillId="27" borderId="52" xfId="0" applyNumberFormat="1" applyFont="1" applyFill="1" applyBorder="1" applyAlignment="1" applyProtection="1">
      <alignment horizontal="left" vertical="center"/>
    </xf>
    <xf numFmtId="0" fontId="0" fillId="28" borderId="0" xfId="0" applyFont="1" applyFill="1" applyAlignment="1" applyProtection="1">
      <alignment vertical="center"/>
    </xf>
    <xf numFmtId="0" fontId="0" fillId="0" borderId="62" xfId="0" applyFont="1" applyFill="1" applyBorder="1" applyAlignment="1" applyProtection="1">
      <alignment vertical="center"/>
    </xf>
    <xf numFmtId="0" fontId="23" fillId="0" borderId="40" xfId="0" applyFont="1" applyFill="1" applyBorder="1" applyAlignment="1" applyProtection="1">
      <alignment vertical="center"/>
    </xf>
    <xf numFmtId="0" fontId="45" fillId="0" borderId="40" xfId="0" applyFont="1" applyFill="1" applyBorder="1" applyAlignment="1" applyProtection="1">
      <alignment vertical="center"/>
    </xf>
    <xf numFmtId="0" fontId="19" fillId="0" borderId="40" xfId="0" applyFont="1" applyFill="1" applyBorder="1" applyAlignment="1" applyProtection="1">
      <alignment vertical="center"/>
    </xf>
    <xf numFmtId="0" fontId="0" fillId="0" borderId="63" xfId="0" applyFont="1" applyFill="1" applyBorder="1" applyAlignment="1" applyProtection="1">
      <alignment vertical="center"/>
    </xf>
    <xf numFmtId="0" fontId="0" fillId="28" borderId="0" xfId="0" applyFill="1" applyProtection="1"/>
    <xf numFmtId="0" fontId="0" fillId="16" borderId="0" xfId="0" applyFill="1" applyProtection="1"/>
    <xf numFmtId="0" fontId="19" fillId="16" borderId="0" xfId="0" applyFont="1" applyFill="1" applyProtection="1"/>
    <xf numFmtId="0" fontId="0" fillId="0" borderId="0" xfId="0" applyFill="1" applyProtection="1"/>
    <xf numFmtId="0" fontId="19" fillId="0" borderId="0" xfId="0" applyFont="1" applyFill="1" applyProtection="1"/>
    <xf numFmtId="0" fontId="0" fillId="0" borderId="0" xfId="0" applyProtection="1"/>
    <xf numFmtId="0" fontId="19" fillId="0" borderId="0" xfId="0" applyFont="1" applyProtection="1"/>
    <xf numFmtId="0" fontId="19" fillId="28" borderId="0" xfId="0" applyFont="1" applyFill="1" applyProtection="1"/>
    <xf numFmtId="0" fontId="0" fillId="0" borderId="64" xfId="0" applyFont="1" applyFill="1" applyBorder="1" applyAlignment="1" applyProtection="1">
      <alignment vertical="center"/>
    </xf>
    <xf numFmtId="0" fontId="0" fillId="0" borderId="65" xfId="0" applyFont="1" applyFill="1" applyBorder="1" applyAlignment="1" applyProtection="1">
      <alignment vertical="center"/>
    </xf>
    <xf numFmtId="0" fontId="20" fillId="28" borderId="0" xfId="0" applyFont="1" applyFill="1" applyAlignment="1" applyProtection="1">
      <alignment vertical="center"/>
    </xf>
    <xf numFmtId="0" fontId="20" fillId="0" borderId="65" xfId="0" applyFont="1" applyFill="1" applyBorder="1" applyAlignment="1" applyProtection="1">
      <alignment vertical="center"/>
    </xf>
    <xf numFmtId="0" fontId="24" fillId="28" borderId="0" xfId="0" applyFont="1" applyFill="1" applyAlignment="1" applyProtection="1">
      <alignment vertical="center"/>
    </xf>
    <xf numFmtId="0" fontId="25" fillId="0" borderId="65" xfId="0" applyFont="1" applyFill="1" applyBorder="1" applyAlignment="1" applyProtection="1">
      <alignment vertical="center"/>
    </xf>
    <xf numFmtId="0" fontId="24" fillId="0" borderId="65" xfId="0" applyFont="1" applyFill="1" applyBorder="1" applyAlignment="1" applyProtection="1">
      <alignment vertical="center"/>
    </xf>
    <xf numFmtId="0" fontId="25" fillId="28" borderId="0" xfId="0" applyFont="1" applyFill="1" applyAlignment="1" applyProtection="1">
      <alignment vertical="center"/>
    </xf>
    <xf numFmtId="0" fontId="33" fillId="28" borderId="0" xfId="0" applyFont="1" applyFill="1" applyAlignment="1" applyProtection="1">
      <alignment vertical="center"/>
    </xf>
    <xf numFmtId="0" fontId="34" fillId="0" borderId="65" xfId="0" applyFont="1" applyFill="1" applyBorder="1" applyAlignment="1" applyProtection="1">
      <alignment vertical="center"/>
    </xf>
    <xf numFmtId="0" fontId="33" fillId="0" borderId="65" xfId="0" applyFont="1" applyFill="1" applyBorder="1" applyAlignment="1" applyProtection="1">
      <alignment vertical="center"/>
    </xf>
    <xf numFmtId="0" fontId="38" fillId="28" borderId="0" xfId="0" applyFont="1" applyFill="1" applyAlignment="1" applyProtection="1">
      <alignment vertical="center"/>
    </xf>
    <xf numFmtId="0" fontId="38" fillId="0" borderId="65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/>
    </xf>
    <xf numFmtId="0" fontId="20" fillId="0" borderId="66" xfId="0" applyFont="1" applyFill="1" applyBorder="1" applyAlignment="1" applyProtection="1">
      <alignment vertical="center"/>
    </xf>
    <xf numFmtId="0" fontId="0" fillId="0" borderId="67" xfId="0" applyFont="1" applyFill="1" applyBorder="1" applyAlignment="1" applyProtection="1">
      <alignment vertical="center"/>
    </xf>
    <xf numFmtId="0" fontId="33" fillId="0" borderId="64" xfId="0" applyFont="1" applyFill="1" applyBorder="1" applyAlignment="1" applyProtection="1">
      <alignment vertical="center"/>
    </xf>
    <xf numFmtId="0" fontId="20" fillId="28" borderId="0" xfId="0" applyFont="1" applyFill="1" applyBorder="1" applyAlignment="1" applyProtection="1">
      <alignment vertical="center"/>
    </xf>
    <xf numFmtId="0" fontId="0" fillId="28" borderId="0" xfId="0" applyFont="1" applyFill="1" applyBorder="1" applyAlignment="1" applyProtection="1">
      <alignment vertical="center"/>
    </xf>
    <xf numFmtId="0" fontId="46" fillId="0" borderId="65" xfId="0" applyFont="1" applyFill="1" applyBorder="1" applyAlignment="1" applyProtection="1">
      <alignment vertical="center"/>
    </xf>
    <xf numFmtId="0" fontId="0" fillId="0" borderId="34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horizontal="justify" vertical="center" wrapText="1"/>
    </xf>
    <xf numFmtId="0" fontId="20" fillId="28" borderId="0" xfId="0" applyFont="1" applyFill="1" applyAlignment="1" applyProtection="1">
      <alignment horizontal="justify" vertical="center" wrapText="1"/>
    </xf>
    <xf numFmtId="0" fontId="24" fillId="0" borderId="34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</xf>
    <xf numFmtId="0" fontId="25" fillId="0" borderId="34" xfId="0" applyFont="1" applyFill="1" applyBorder="1" applyAlignment="1" applyProtection="1">
      <alignment vertical="center"/>
    </xf>
    <xf numFmtId="0" fontId="0" fillId="0" borderId="68" xfId="0" applyFont="1" applyBorder="1" applyProtection="1"/>
    <xf numFmtId="0" fontId="35" fillId="0" borderId="34" xfId="0" applyFont="1" applyFill="1" applyBorder="1" applyAlignment="1" applyProtection="1">
      <alignment horizontal="right" vertical="center"/>
    </xf>
    <xf numFmtId="0" fontId="35" fillId="28" borderId="0" xfId="0" applyFont="1" applyFill="1" applyAlignment="1" applyProtection="1">
      <alignment horizontal="right" vertical="center"/>
    </xf>
    <xf numFmtId="0" fontId="33" fillId="0" borderId="34" xfId="0" applyFont="1" applyFill="1" applyBorder="1" applyAlignment="1" applyProtection="1">
      <alignment vertical="center"/>
    </xf>
    <xf numFmtId="0" fontId="37" fillId="0" borderId="34" xfId="0" applyFont="1" applyFill="1" applyBorder="1" applyAlignment="1" applyProtection="1">
      <alignment horizontal="right" vertical="center"/>
    </xf>
    <xf numFmtId="0" fontId="37" fillId="28" borderId="0" xfId="0" applyFont="1" applyFill="1" applyAlignment="1" applyProtection="1">
      <alignment horizontal="right" vertical="center"/>
    </xf>
    <xf numFmtId="0" fontId="38" fillId="0" borderId="34" xfId="0" applyFont="1" applyFill="1" applyBorder="1" applyAlignment="1" applyProtection="1">
      <alignment vertical="center"/>
    </xf>
    <xf numFmtId="0" fontId="38" fillId="28" borderId="0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horizontal="justify" vertical="center"/>
    </xf>
    <xf numFmtId="0" fontId="20" fillId="28" borderId="0" xfId="0" applyFont="1" applyFill="1" applyAlignment="1" applyProtection="1">
      <alignment horizontal="justify" vertical="center"/>
    </xf>
    <xf numFmtId="0" fontId="20" fillId="28" borderId="0" xfId="0" applyFont="1" applyFill="1" applyBorder="1" applyAlignment="1" applyProtection="1">
      <alignment horizontal="justify" vertical="center"/>
    </xf>
    <xf numFmtId="0" fontId="20" fillId="0" borderId="63" xfId="0" applyFont="1" applyFill="1" applyBorder="1" applyAlignment="1" applyProtection="1">
      <alignment vertical="center"/>
    </xf>
    <xf numFmtId="0" fontId="20" fillId="0" borderId="69" xfId="0" applyFont="1" applyFill="1" applyBorder="1" applyAlignment="1" applyProtection="1">
      <alignment vertical="center"/>
    </xf>
    <xf numFmtId="0" fontId="0" fillId="0" borderId="70" xfId="0" applyFont="1" applyFill="1" applyBorder="1" applyAlignment="1" applyProtection="1">
      <alignment vertical="center"/>
    </xf>
    <xf numFmtId="0" fontId="33" fillId="0" borderId="71" xfId="0" applyFont="1" applyFill="1" applyBorder="1" applyAlignment="1" applyProtection="1">
      <alignment vertical="center"/>
    </xf>
    <xf numFmtId="0" fontId="24" fillId="28" borderId="0" xfId="0" applyFont="1" applyFill="1" applyBorder="1" applyAlignment="1" applyProtection="1">
      <alignment vertical="center"/>
    </xf>
    <xf numFmtId="0" fontId="24" fillId="25" borderId="34" xfId="0" applyFont="1" applyFill="1" applyBorder="1" applyAlignment="1" applyProtection="1">
      <alignment vertical="center"/>
    </xf>
    <xf numFmtId="0" fontId="39" fillId="28" borderId="0" xfId="0" applyFont="1" applyFill="1" applyBorder="1" applyAlignment="1" applyProtection="1">
      <alignment horizontal="right" vertical="center"/>
    </xf>
    <xf numFmtId="0" fontId="20" fillId="25" borderId="34" xfId="0" applyFont="1" applyFill="1" applyBorder="1" applyAlignment="1" applyProtection="1">
      <alignment vertical="center"/>
    </xf>
    <xf numFmtId="0" fontId="43" fillId="28" borderId="0" xfId="0" applyFont="1" applyFill="1" applyBorder="1" applyAlignment="1" applyProtection="1">
      <alignment horizontal="right" vertical="center"/>
    </xf>
    <xf numFmtId="0" fontId="0" fillId="0" borderId="72" xfId="0" applyFont="1" applyFill="1" applyBorder="1" applyAlignment="1" applyProtection="1">
      <alignment vertical="center"/>
    </xf>
    <xf numFmtId="0" fontId="0" fillId="0" borderId="71" xfId="0" applyFont="1" applyFill="1" applyBorder="1" applyAlignment="1" applyProtection="1">
      <alignment vertical="center"/>
    </xf>
    <xf numFmtId="0" fontId="19" fillId="0" borderId="51" xfId="0" applyFont="1" applyFill="1" applyBorder="1" applyAlignment="1" applyProtection="1">
      <alignment vertical="center"/>
    </xf>
    <xf numFmtId="0" fontId="19" fillId="0" borderId="52" xfId="0" applyFont="1" applyFill="1" applyBorder="1" applyAlignment="1" applyProtection="1">
      <alignment vertical="center"/>
    </xf>
    <xf numFmtId="0" fontId="19" fillId="0" borderId="53" xfId="0" applyFont="1" applyFill="1" applyBorder="1" applyAlignment="1" applyProtection="1">
      <alignment vertical="center"/>
    </xf>
    <xf numFmtId="0" fontId="22" fillId="0" borderId="60" xfId="0" applyFont="1" applyFill="1" applyBorder="1" applyAlignment="1" applyProtection="1">
      <alignment vertical="center"/>
    </xf>
    <xf numFmtId="0" fontId="23" fillId="0" borderId="50" xfId="0" applyFont="1" applyFill="1" applyBorder="1" applyAlignment="1" applyProtection="1">
      <alignment vertical="center"/>
    </xf>
    <xf numFmtId="0" fontId="19" fillId="0" borderId="50" xfId="0" applyFont="1" applyFill="1" applyBorder="1" applyProtection="1"/>
    <xf numFmtId="0" fontId="23" fillId="0" borderId="61" xfId="0" applyFont="1" applyFill="1" applyBorder="1" applyProtection="1"/>
    <xf numFmtId="0" fontId="21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Protection="1"/>
    <xf numFmtId="170" fontId="29" fillId="0" borderId="0" xfId="33" applyNumberFormat="1" applyFont="1" applyFill="1" applyBorder="1" applyAlignment="1" applyProtection="1">
      <alignment horizontal="justify" vertical="top" wrapText="1" readingOrder="1"/>
    </xf>
    <xf numFmtId="0" fontId="55" fillId="0" borderId="0" xfId="0" applyFont="1" applyFill="1" applyProtection="1"/>
    <xf numFmtId="0" fontId="22" fillId="25" borderId="41" xfId="0" applyFont="1" applyFill="1" applyBorder="1" applyAlignment="1" applyProtection="1">
      <alignment vertical="center"/>
    </xf>
    <xf numFmtId="0" fontId="22" fillId="25" borderId="42" xfId="0" applyFont="1" applyFill="1" applyBorder="1" applyAlignment="1" applyProtection="1">
      <alignment vertical="center"/>
    </xf>
    <xf numFmtId="0" fontId="23" fillId="25" borderId="42" xfId="0" applyFont="1" applyFill="1" applyBorder="1" applyAlignment="1" applyProtection="1">
      <alignment vertical="center"/>
    </xf>
    <xf numFmtId="0" fontId="22" fillId="25" borderId="35" xfId="0" applyFont="1" applyFill="1" applyBorder="1" applyAlignment="1" applyProtection="1">
      <alignment vertical="center"/>
    </xf>
    <xf numFmtId="0" fontId="22" fillId="25" borderId="0" xfId="0" applyFont="1" applyFill="1" applyBorder="1" applyAlignment="1" applyProtection="1">
      <alignment horizontal="center" vertical="center"/>
    </xf>
    <xf numFmtId="2" fontId="22" fillId="25" borderId="0" xfId="0" applyNumberFormat="1" applyFont="1" applyFill="1" applyBorder="1" applyAlignment="1" applyProtection="1">
      <alignment horizontal="center" vertical="center"/>
    </xf>
    <xf numFmtId="0" fontId="23" fillId="25" borderId="0" xfId="0" applyFont="1" applyFill="1" applyBorder="1" applyAlignment="1" applyProtection="1">
      <alignment vertical="center"/>
    </xf>
    <xf numFmtId="0" fontId="22" fillId="25" borderId="37" xfId="0" applyFont="1" applyFill="1" applyBorder="1" applyAlignment="1" applyProtection="1">
      <alignment vertical="center"/>
    </xf>
    <xf numFmtId="0" fontId="22" fillId="25" borderId="38" xfId="0" applyFont="1" applyFill="1" applyBorder="1" applyAlignment="1" applyProtection="1">
      <alignment vertical="center"/>
    </xf>
    <xf numFmtId="0" fontId="23" fillId="25" borderId="38" xfId="0" applyFont="1" applyFill="1" applyBorder="1" applyAlignment="1" applyProtection="1">
      <alignment vertical="center"/>
    </xf>
    <xf numFmtId="0" fontId="22" fillId="25" borderId="3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3" fontId="22" fillId="0" borderId="0" xfId="0" applyNumberFormat="1" applyFont="1" applyFill="1" applyBorder="1" applyAlignment="1" applyProtection="1">
      <alignment vertical="center"/>
    </xf>
    <xf numFmtId="0" fontId="22" fillId="25" borderId="43" xfId="0" applyFont="1" applyFill="1" applyBorder="1" applyAlignment="1" applyProtection="1">
      <alignment vertical="center"/>
    </xf>
    <xf numFmtId="0" fontId="22" fillId="25" borderId="36" xfId="0" applyFont="1" applyFill="1" applyBorder="1" applyAlignment="1" applyProtection="1">
      <alignment vertical="center"/>
    </xf>
    <xf numFmtId="0" fontId="22" fillId="25" borderId="39" xfId="0" applyFont="1" applyFill="1" applyBorder="1" applyAlignment="1" applyProtection="1">
      <alignment vertical="center"/>
    </xf>
    <xf numFmtId="0" fontId="23" fillId="25" borderId="0" xfId="0" applyFont="1" applyFill="1" applyBorder="1" applyAlignment="1" applyProtection="1">
      <alignment horizontal="right" vertical="center"/>
    </xf>
    <xf numFmtId="3" fontId="22" fillId="25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5" fillId="0" borderId="41" xfId="0" applyFont="1" applyFill="1" applyBorder="1" applyAlignment="1" applyProtection="1">
      <alignment vertical="center"/>
    </xf>
    <xf numFmtId="0" fontId="45" fillId="0" borderId="42" xfId="0" applyFont="1" applyFill="1" applyBorder="1" applyAlignment="1" applyProtection="1">
      <alignment vertical="center"/>
    </xf>
    <xf numFmtId="0" fontId="19" fillId="0" borderId="42" xfId="0" applyFont="1" applyFill="1" applyBorder="1" applyAlignment="1" applyProtection="1">
      <alignment vertical="center"/>
    </xf>
    <xf numFmtId="0" fontId="22" fillId="0" borderId="32" xfId="0" applyFont="1" applyFill="1" applyBorder="1" applyAlignment="1" applyProtection="1">
      <alignment vertical="center"/>
    </xf>
    <xf numFmtId="0" fontId="45" fillId="0" borderId="35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center" vertical="center"/>
    </xf>
    <xf numFmtId="2" fontId="45" fillId="0" borderId="0" xfId="0" applyNumberFormat="1" applyFont="1" applyFill="1" applyBorder="1" applyAlignment="1" applyProtection="1">
      <alignment horizontal="center" vertical="center"/>
    </xf>
    <xf numFmtId="0" fontId="45" fillId="0" borderId="37" xfId="0" applyFont="1" applyFill="1" applyBorder="1" applyAlignment="1" applyProtection="1">
      <alignment vertical="center"/>
    </xf>
    <xf numFmtId="0" fontId="45" fillId="0" borderId="38" xfId="0" applyFont="1" applyFill="1" applyBorder="1" applyAlignment="1" applyProtection="1">
      <alignment vertical="center"/>
    </xf>
    <xf numFmtId="0" fontId="19" fillId="0" borderId="38" xfId="0" applyFont="1" applyFill="1" applyBorder="1" applyAlignment="1" applyProtection="1">
      <alignment vertical="center"/>
    </xf>
    <xf numFmtId="0" fontId="45" fillId="0" borderId="38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45" fillId="25" borderId="42" xfId="0" applyFont="1" applyFill="1" applyBorder="1" applyAlignment="1" applyProtection="1">
      <alignment vertical="center"/>
    </xf>
    <xf numFmtId="0" fontId="45" fillId="0" borderId="43" xfId="0" applyFont="1" applyFill="1" applyBorder="1" applyAlignment="1" applyProtection="1">
      <alignment vertical="center"/>
    </xf>
    <xf numFmtId="0" fontId="19" fillId="25" borderId="0" xfId="0" applyFont="1" applyFill="1" applyBorder="1" applyAlignment="1" applyProtection="1">
      <alignment vertical="center"/>
    </xf>
    <xf numFmtId="0" fontId="45" fillId="0" borderId="36" xfId="0" applyFont="1" applyFill="1" applyBorder="1" applyAlignment="1" applyProtection="1">
      <alignment vertical="center"/>
    </xf>
    <xf numFmtId="0" fontId="45" fillId="25" borderId="38" xfId="0" applyFont="1" applyFill="1" applyBorder="1" applyAlignment="1" applyProtection="1">
      <alignment horizontal="center" vertical="center"/>
    </xf>
    <xf numFmtId="0" fontId="45" fillId="25" borderId="38" xfId="0" applyFont="1" applyFill="1" applyBorder="1" applyAlignment="1" applyProtection="1">
      <alignment vertical="center"/>
    </xf>
    <xf numFmtId="0" fontId="45" fillId="0" borderId="39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3" fontId="45" fillId="0" borderId="0" xfId="0" applyNumberFormat="1" applyFont="1" applyFill="1" applyBorder="1" applyAlignment="1" applyProtection="1">
      <alignment vertical="center"/>
    </xf>
    <xf numFmtId="0" fontId="19" fillId="25" borderId="42" xfId="0" applyFont="1" applyFill="1" applyBorder="1" applyAlignment="1" applyProtection="1">
      <alignment vertical="center"/>
    </xf>
    <xf numFmtId="0" fontId="19" fillId="25" borderId="38" xfId="0" applyFont="1" applyFill="1" applyBorder="1" applyAlignment="1" applyProtection="1">
      <alignment vertical="center"/>
    </xf>
    <xf numFmtId="0" fontId="19" fillId="25" borderId="0" xfId="0" applyFont="1" applyFill="1" applyBorder="1" applyAlignment="1" applyProtection="1">
      <alignment horizontal="right" vertical="center"/>
    </xf>
    <xf numFmtId="3" fontId="45" fillId="25" borderId="0" xfId="0" applyNumberFormat="1" applyFont="1" applyFill="1" applyBorder="1" applyAlignment="1" applyProtection="1">
      <alignment vertical="center"/>
    </xf>
    <xf numFmtId="164" fontId="21" fillId="0" borderId="0" xfId="33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164" fontId="22" fillId="0" borderId="11" xfId="0" applyNumberFormat="1" applyFont="1" applyFill="1" applyBorder="1" applyAlignment="1" applyProtection="1">
      <alignment horizontal="center" vertical="center"/>
      <protection locked="0"/>
    </xf>
    <xf numFmtId="168" fontId="26" fillId="0" borderId="50" xfId="0" applyNumberFormat="1" applyFont="1" applyFill="1" applyBorder="1" applyAlignment="1" applyProtection="1">
      <alignment horizontal="center" vertical="center" shrinkToFit="1"/>
      <protection locked="0"/>
    </xf>
    <xf numFmtId="2" fontId="32" fillId="27" borderId="99" xfId="0" applyNumberFormat="1" applyFont="1" applyFill="1" applyBorder="1" applyAlignment="1" applyProtection="1">
      <alignment horizontal="left" vertical="center"/>
    </xf>
    <xf numFmtId="2" fontId="32" fillId="27" borderId="50" xfId="0" applyNumberFormat="1" applyFont="1" applyFill="1" applyBorder="1" applyAlignment="1" applyProtection="1">
      <alignment horizontal="left" vertical="center"/>
    </xf>
    <xf numFmtId="0" fontId="28" fillId="27" borderId="94" xfId="0" applyFont="1" applyFill="1" applyBorder="1" applyAlignment="1" applyProtection="1">
      <alignment vertical="center" wrapText="1"/>
    </xf>
    <xf numFmtId="0" fontId="28" fillId="27" borderId="95" xfId="0" applyFont="1" applyFill="1" applyBorder="1" applyAlignment="1" applyProtection="1">
      <alignment vertical="center" wrapText="1"/>
    </xf>
    <xf numFmtId="0" fontId="28" fillId="27" borderId="79" xfId="0" applyFont="1" applyFill="1" applyBorder="1" applyAlignment="1" applyProtection="1">
      <alignment vertical="center" wrapText="1"/>
    </xf>
    <xf numFmtId="0" fontId="28" fillId="27" borderId="29" xfId="0" applyFont="1" applyFill="1" applyBorder="1" applyAlignment="1" applyProtection="1">
      <alignment vertical="center" wrapText="1"/>
    </xf>
    <xf numFmtId="0" fontId="28" fillId="27" borderId="76" xfId="0" applyFont="1" applyFill="1" applyBorder="1" applyAlignment="1" applyProtection="1">
      <alignment vertical="center" wrapText="1"/>
    </xf>
    <xf numFmtId="0" fontId="28" fillId="27" borderId="77" xfId="0" applyFont="1" applyFill="1" applyBorder="1" applyAlignment="1" applyProtection="1">
      <alignment vertical="center" wrapText="1"/>
    </xf>
    <xf numFmtId="164" fontId="22" fillId="0" borderId="10" xfId="33" applyFont="1" applyFill="1" applyBorder="1" applyAlignment="1" applyProtection="1">
      <alignment vertical="center"/>
      <protection locked="0"/>
    </xf>
    <xf numFmtId="170" fontId="22" fillId="0" borderId="10" xfId="33" applyNumberFormat="1" applyFont="1" applyFill="1" applyBorder="1" applyAlignment="1" applyProtection="1">
      <alignment vertical="center"/>
      <protection locked="0"/>
    </xf>
    <xf numFmtId="0" fontId="40" fillId="28" borderId="0" xfId="0" applyFont="1" applyFill="1" applyBorder="1" applyAlignment="1" applyProtection="1">
      <alignment horizontal="right" textRotation="90"/>
    </xf>
    <xf numFmtId="167" fontId="26" fillId="0" borderId="60" xfId="0" applyNumberFormat="1" applyFont="1" applyFill="1" applyBorder="1" applyAlignment="1" applyProtection="1">
      <alignment horizontal="center" vertical="center" shrinkToFit="1"/>
      <protection locked="0"/>
    </xf>
    <xf numFmtId="167" fontId="26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0" xfId="0" applyFont="1" applyFill="1" applyBorder="1" applyAlignment="1" applyProtection="1">
      <alignment horizontal="justify" vertical="center"/>
      <protection locked="0"/>
    </xf>
    <xf numFmtId="0" fontId="26" fillId="0" borderId="54" xfId="0" applyFont="1" applyFill="1" applyBorder="1" applyAlignment="1" applyProtection="1">
      <alignment horizontal="justify" vertical="center"/>
      <protection locked="0"/>
    </xf>
    <xf numFmtId="0" fontId="26" fillId="0" borderId="90" xfId="0" applyFont="1" applyFill="1" applyBorder="1" applyAlignment="1" applyProtection="1">
      <alignment horizontal="left" vertical="top" wrapText="1"/>
      <protection locked="0"/>
    </xf>
    <xf numFmtId="0" fontId="26" fillId="0" borderId="54" xfId="0" applyFont="1" applyFill="1" applyBorder="1" applyAlignment="1" applyProtection="1">
      <alignment horizontal="left" vertical="top" wrapText="1"/>
      <protection locked="0"/>
    </xf>
    <xf numFmtId="167" fontId="26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0" xfId="0" applyFont="1" applyFill="1" applyBorder="1" applyAlignment="1" applyProtection="1">
      <alignment horizontal="left" vertical="center" shrinkToFit="1"/>
      <protection locked="0"/>
    </xf>
    <xf numFmtId="0" fontId="23" fillId="0" borderId="105" xfId="0" applyFont="1" applyFill="1" applyBorder="1" applyAlignment="1" applyProtection="1">
      <alignment horizontal="left" vertical="center" shrinkToFit="1"/>
      <protection locked="0"/>
    </xf>
    <xf numFmtId="0" fontId="23" fillId="0" borderId="103" xfId="0" applyFont="1" applyFill="1" applyBorder="1" applyAlignment="1" applyProtection="1">
      <alignment horizontal="left" vertical="center" shrinkToFit="1"/>
      <protection locked="0"/>
    </xf>
    <xf numFmtId="3" fontId="23" fillId="0" borderId="100" xfId="0" applyNumberFormat="1" applyFont="1" applyFill="1" applyBorder="1" applyAlignment="1" applyProtection="1">
      <alignment horizontal="left" vertical="center" shrinkToFit="1"/>
      <protection locked="0"/>
    </xf>
    <xf numFmtId="3" fontId="23" fillId="0" borderId="105" xfId="0" applyNumberFormat="1" applyFont="1" applyFill="1" applyBorder="1" applyAlignment="1" applyProtection="1">
      <alignment horizontal="left" vertical="center" shrinkToFit="1"/>
      <protection locked="0"/>
    </xf>
    <xf numFmtId="3" fontId="23" fillId="0" borderId="106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99" xfId="0" applyFont="1" applyFill="1" applyBorder="1" applyAlignment="1" applyProtection="1">
      <alignment horizontal="justify" vertical="center" wrapText="1"/>
      <protection locked="0"/>
    </xf>
    <xf numFmtId="0" fontId="26" fillId="0" borderId="61" xfId="0" applyFont="1" applyFill="1" applyBorder="1" applyAlignment="1" applyProtection="1">
      <alignment horizontal="justify" vertical="center" wrapText="1"/>
      <protection locked="0"/>
    </xf>
    <xf numFmtId="172" fontId="39" fillId="28" borderId="0" xfId="0" applyNumberFormat="1" applyFont="1" applyFill="1" applyBorder="1" applyAlignment="1" applyProtection="1">
      <alignment horizontal="right" textRotation="90" shrinkToFit="1"/>
    </xf>
    <xf numFmtId="0" fontId="50" fillId="0" borderId="60" xfId="0" applyFont="1" applyFill="1" applyBorder="1" applyAlignment="1" applyProtection="1">
      <alignment horizontal="center" vertical="center" shrinkToFit="1"/>
      <protection locked="0"/>
    </xf>
    <xf numFmtId="0" fontId="50" fillId="0" borderId="50" xfId="0" applyFont="1" applyFill="1" applyBorder="1" applyAlignment="1" applyProtection="1">
      <alignment horizontal="center" vertical="center" shrinkToFit="1"/>
      <protection locked="0"/>
    </xf>
    <xf numFmtId="0" fontId="50" fillId="0" borderId="61" xfId="0" applyFont="1" applyFill="1" applyBorder="1" applyAlignment="1" applyProtection="1">
      <alignment horizontal="center" vertical="center" shrinkToFit="1"/>
      <protection locked="0"/>
    </xf>
    <xf numFmtId="0" fontId="31" fillId="0" borderId="60" xfId="31" applyFill="1" applyBorder="1" applyAlignment="1" applyProtection="1">
      <alignment horizontal="center" vertical="center" shrinkToFit="1"/>
      <protection locked="0"/>
    </xf>
    <xf numFmtId="0" fontId="33" fillId="0" borderId="50" xfId="31" applyFont="1" applyFill="1" applyBorder="1" applyAlignment="1" applyProtection="1">
      <alignment horizontal="center" vertical="center" shrinkToFit="1"/>
      <protection locked="0"/>
    </xf>
    <xf numFmtId="0" fontId="22" fillId="0" borderId="35" xfId="0" applyFont="1" applyFill="1" applyBorder="1" applyAlignment="1" applyProtection="1">
      <alignment vertical="center"/>
      <protection locked="0"/>
    </xf>
    <xf numFmtId="0" fontId="23" fillId="0" borderId="106" xfId="0" applyFont="1" applyFill="1" applyBorder="1" applyAlignment="1" applyProtection="1">
      <alignment horizontal="left" vertical="center" shrinkToFit="1"/>
      <protection locked="0"/>
    </xf>
    <xf numFmtId="0" fontId="27" fillId="0" borderId="56" xfId="0" applyFont="1" applyFill="1" applyBorder="1" applyAlignment="1" applyProtection="1">
      <alignment horizontal="center" vertical="center" shrinkToFit="1"/>
    </xf>
    <xf numFmtId="0" fontId="27" fillId="0" borderId="57" xfId="0" applyFont="1" applyFill="1" applyBorder="1" applyAlignment="1" applyProtection="1">
      <alignment horizontal="center" vertical="center" shrinkToFit="1"/>
    </xf>
    <xf numFmtId="0" fontId="33" fillId="0" borderId="50" xfId="0" applyFont="1" applyFill="1" applyBorder="1" applyAlignment="1" applyProtection="1">
      <alignment horizontal="center" vertical="center" shrinkToFit="1"/>
      <protection locked="0"/>
    </xf>
    <xf numFmtId="0" fontId="33" fillId="0" borderId="61" xfId="0" applyFont="1" applyFill="1" applyBorder="1" applyAlignment="1" applyProtection="1">
      <alignment horizontal="center" vertical="center" shrinkToFit="1"/>
      <protection locked="0"/>
    </xf>
    <xf numFmtId="0" fontId="59" fillId="0" borderId="60" xfId="31" applyNumberFormat="1" applyFont="1" applyFill="1" applyBorder="1" applyAlignment="1" applyProtection="1">
      <alignment horizontal="center" vertical="center" shrinkToFit="1"/>
      <protection locked="0"/>
    </xf>
    <xf numFmtId="0" fontId="59" fillId="0" borderId="50" xfId="31" applyNumberFormat="1" applyFont="1" applyFill="1" applyBorder="1" applyAlignment="1" applyProtection="1">
      <alignment horizontal="center" vertical="center" shrinkToFit="1"/>
      <protection locked="0"/>
    </xf>
    <xf numFmtId="0" fontId="59" fillId="0" borderId="61" xfId="31" applyNumberFormat="1" applyFont="1" applyFill="1" applyBorder="1" applyAlignment="1" applyProtection="1">
      <alignment horizontal="center" vertical="center" shrinkToFit="1"/>
      <protection locked="0"/>
    </xf>
    <xf numFmtId="3" fontId="23" fillId="0" borderId="96" xfId="0" applyNumberFormat="1" applyFont="1" applyFill="1" applyBorder="1" applyAlignment="1" applyProtection="1">
      <alignment horizontal="left" vertical="center" shrinkToFit="1"/>
      <protection locked="0"/>
    </xf>
    <xf numFmtId="3" fontId="23" fillId="0" borderId="97" xfId="0" applyNumberFormat="1" applyFont="1" applyFill="1" applyBorder="1" applyAlignment="1" applyProtection="1">
      <alignment horizontal="left" vertical="center" shrinkToFit="1"/>
      <protection locked="0"/>
    </xf>
    <xf numFmtId="3" fontId="23" fillId="0" borderId="98" xfId="0" applyNumberFormat="1" applyFont="1" applyFill="1" applyBorder="1" applyAlignment="1" applyProtection="1">
      <alignment horizontal="left" vertical="center" shrinkToFit="1"/>
      <protection locked="0"/>
    </xf>
    <xf numFmtId="169" fontId="26" fillId="0" borderId="50" xfId="33" applyNumberFormat="1" applyFont="1" applyFill="1" applyBorder="1" applyAlignment="1" applyProtection="1">
      <alignment horizontal="center" vertical="center" shrinkToFit="1"/>
      <protection locked="0"/>
    </xf>
    <xf numFmtId="0" fontId="25" fillId="27" borderId="107" xfId="0" applyFont="1" applyFill="1" applyBorder="1" applyAlignment="1" applyProtection="1">
      <alignment horizontal="left"/>
    </xf>
    <xf numFmtId="0" fontId="25" fillId="27" borderId="108" xfId="0" applyFont="1" applyFill="1" applyBorder="1" applyAlignment="1" applyProtection="1">
      <alignment horizontal="left"/>
    </xf>
    <xf numFmtId="0" fontId="25" fillId="27" borderId="53" xfId="0" applyFont="1" applyFill="1" applyBorder="1" applyAlignment="1" applyProtection="1">
      <alignment horizontal="left"/>
    </xf>
    <xf numFmtId="0" fontId="23" fillId="0" borderId="96" xfId="0" applyFont="1" applyFill="1" applyBorder="1" applyAlignment="1" applyProtection="1">
      <alignment horizontal="left" vertical="center" shrinkToFit="1"/>
      <protection locked="0"/>
    </xf>
    <xf numFmtId="0" fontId="23" fillId="0" borderId="97" xfId="0" applyFont="1" applyFill="1" applyBorder="1" applyAlignment="1" applyProtection="1">
      <alignment horizontal="left" vertical="center" shrinkToFit="1"/>
      <protection locked="0"/>
    </xf>
    <xf numFmtId="0" fontId="23" fillId="0" borderId="98" xfId="0" applyFont="1" applyFill="1" applyBorder="1" applyAlignment="1" applyProtection="1">
      <alignment horizontal="left" vertical="center" shrinkToFit="1"/>
      <protection locked="0"/>
    </xf>
    <xf numFmtId="2" fontId="32" fillId="27" borderId="5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2" fontId="22" fillId="11" borderId="104" xfId="0" applyNumberFormat="1" applyFont="1" applyFill="1" applyBorder="1" applyAlignment="1" applyProtection="1">
      <alignment horizontal="center" vertical="center"/>
      <protection locked="0"/>
    </xf>
    <xf numFmtId="166" fontId="23" fillId="0" borderId="100" xfId="0" applyNumberFormat="1" applyFont="1" applyFill="1" applyBorder="1" applyAlignment="1" applyProtection="1">
      <alignment horizontal="center" vertical="center" shrinkToFit="1"/>
      <protection locked="0"/>
    </xf>
    <xf numFmtId="166" fontId="23" fillId="0" borderId="99" xfId="0" applyNumberFormat="1" applyFont="1" applyFill="1" applyBorder="1" applyAlignment="1" applyProtection="1">
      <alignment horizontal="center" vertical="center" shrinkToFit="1"/>
      <protection locked="0"/>
    </xf>
    <xf numFmtId="166" fontId="2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60" xfId="0" applyFont="1" applyBorder="1" applyAlignment="1" applyProtection="1">
      <alignment horizontal="left" vertical="center" shrinkToFit="1"/>
      <protection locked="0"/>
    </xf>
    <xf numFmtId="0" fontId="54" fillId="0" borderId="50" xfId="0" applyFont="1" applyBorder="1" applyProtection="1">
      <protection locked="0"/>
    </xf>
    <xf numFmtId="0" fontId="54" fillId="0" borderId="61" xfId="0" applyFont="1" applyBorder="1" applyProtection="1">
      <protection locked="0"/>
    </xf>
    <xf numFmtId="2" fontId="60" fillId="0" borderId="60" xfId="0" applyNumberFormat="1" applyFont="1" applyBorder="1" applyAlignment="1" applyProtection="1">
      <alignment horizontal="left" vertical="center" shrinkToFit="1"/>
      <protection locked="0"/>
    </xf>
    <xf numFmtId="0" fontId="54" fillId="0" borderId="99" xfId="0" applyFont="1" applyBorder="1" applyProtection="1"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3" fillId="0" borderId="110" xfId="0" applyFont="1" applyFill="1" applyBorder="1" applyAlignment="1" applyProtection="1">
      <alignment horizontal="left" vertical="center" shrinkToFit="1"/>
      <protection locked="0"/>
    </xf>
    <xf numFmtId="2" fontId="18" fillId="28" borderId="0" xfId="0" applyNumberFormat="1" applyFont="1" applyFill="1" applyBorder="1" applyAlignment="1" applyProtection="1">
      <alignment horizontal="center" vertical="center"/>
    </xf>
    <xf numFmtId="0" fontId="21" fillId="0" borderId="96" xfId="0" applyFont="1" applyFill="1" applyBorder="1" applyAlignment="1" applyProtection="1">
      <alignment horizontal="center" vertical="center" shrinkToFit="1"/>
    </xf>
    <xf numFmtId="0" fontId="21" fillId="0" borderId="97" xfId="0" applyFont="1" applyFill="1" applyBorder="1" applyAlignment="1" applyProtection="1">
      <alignment horizontal="center" vertical="center" shrinkToFit="1"/>
    </xf>
    <xf numFmtId="0" fontId="21" fillId="0" borderId="98" xfId="0" applyFont="1" applyFill="1" applyBorder="1" applyAlignment="1" applyProtection="1">
      <alignment horizontal="center" vertical="center" shrinkToFit="1"/>
    </xf>
    <xf numFmtId="0" fontId="27" fillId="0" borderId="58" xfId="0" applyFont="1" applyFill="1" applyBorder="1" applyAlignment="1" applyProtection="1">
      <alignment horizontal="center" vertical="center" shrinkToFit="1"/>
    </xf>
    <xf numFmtId="165" fontId="23" fillId="0" borderId="100" xfId="0" applyNumberFormat="1" applyFont="1" applyFill="1" applyBorder="1" applyAlignment="1" applyProtection="1">
      <alignment horizontal="center" vertical="center" shrinkToFit="1"/>
      <protection locked="0"/>
    </xf>
    <xf numFmtId="165" fontId="23" fillId="0" borderId="99" xfId="0" applyNumberFormat="1" applyFont="1" applyFill="1" applyBorder="1" applyAlignment="1" applyProtection="1">
      <alignment horizontal="center" vertical="center" shrinkToFit="1"/>
      <protection locked="0"/>
    </xf>
    <xf numFmtId="165" fontId="23" fillId="0" borderId="61" xfId="0" applyNumberFormat="1" applyFont="1" applyFill="1" applyBorder="1" applyAlignment="1" applyProtection="1">
      <alignment horizontal="center" vertical="center" shrinkToFit="1"/>
      <protection locked="0"/>
    </xf>
    <xf numFmtId="172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01" xfId="0" applyFont="1" applyFill="1" applyBorder="1" applyAlignment="1" applyProtection="1">
      <alignment horizontal="center" vertical="center" wrapText="1"/>
      <protection locked="0"/>
    </xf>
    <xf numFmtId="0" fontId="22" fillId="0" borderId="102" xfId="0" applyFont="1" applyFill="1" applyBorder="1" applyAlignment="1" applyProtection="1">
      <alignment horizontal="center" vertical="center" wrapText="1"/>
      <protection locked="0"/>
    </xf>
    <xf numFmtId="0" fontId="22" fillId="0" borderId="60" xfId="0" applyFont="1" applyFill="1" applyBorder="1" applyAlignment="1" applyProtection="1">
      <alignment horizontal="center" vertical="center" wrapText="1"/>
      <protection locked="0"/>
    </xf>
    <xf numFmtId="0" fontId="22" fillId="0" borderId="103" xfId="0" applyFont="1" applyFill="1" applyBorder="1" applyAlignment="1" applyProtection="1">
      <alignment horizontal="center" vertical="center" wrapText="1"/>
      <protection locked="0"/>
    </xf>
    <xf numFmtId="2" fontId="22" fillId="0" borderId="0" xfId="33" applyNumberFormat="1" applyFont="1" applyFill="1" applyBorder="1" applyAlignment="1" applyProtection="1">
      <alignment horizontal="center" vertical="center" shrinkToFit="1"/>
      <protection locked="0"/>
    </xf>
    <xf numFmtId="0" fontId="28" fillId="27" borderId="80" xfId="0" applyFont="1" applyFill="1" applyBorder="1" applyAlignment="1" applyProtection="1">
      <alignment horizontal="left" vertical="center" wrapText="1"/>
    </xf>
    <xf numFmtId="0" fontId="28" fillId="27" borderId="81" xfId="0" applyFont="1" applyFill="1" applyBorder="1" applyAlignment="1" applyProtection="1">
      <alignment horizontal="left" vertical="center" wrapText="1"/>
    </xf>
    <xf numFmtId="0" fontId="28" fillId="27" borderId="78" xfId="0" applyFont="1" applyFill="1" applyBorder="1" applyAlignment="1" applyProtection="1">
      <alignment horizontal="left" vertical="center" wrapText="1"/>
    </xf>
    <xf numFmtId="0" fontId="28" fillId="27" borderId="82" xfId="0" applyFont="1" applyFill="1" applyBorder="1" applyAlignment="1" applyProtection="1">
      <alignment horizontal="left" vertical="center" wrapText="1"/>
    </xf>
    <xf numFmtId="0" fontId="28" fillId="27" borderId="83" xfId="0" applyFont="1" applyFill="1" applyBorder="1" applyAlignment="1" applyProtection="1">
      <alignment horizontal="left" vertical="center" wrapText="1"/>
    </xf>
    <xf numFmtId="0" fontId="28" fillId="27" borderId="75" xfId="0" applyFont="1" applyFill="1" applyBorder="1" applyAlignment="1" applyProtection="1">
      <alignment horizontal="left" vertical="center" wrapText="1"/>
    </xf>
    <xf numFmtId="0" fontId="28" fillId="27" borderId="84" xfId="0" applyFont="1" applyFill="1" applyBorder="1" applyAlignment="1" applyProtection="1">
      <alignment horizontal="left" vertical="center" wrapText="1"/>
    </xf>
    <xf numFmtId="0" fontId="28" fillId="27" borderId="85" xfId="0" applyFont="1" applyFill="1" applyBorder="1" applyAlignment="1" applyProtection="1">
      <alignment horizontal="left" vertical="center" wrapText="1"/>
    </xf>
    <xf numFmtId="0" fontId="28" fillId="27" borderId="74" xfId="0" applyFont="1" applyFill="1" applyBorder="1" applyAlignment="1" applyProtection="1">
      <alignment horizontal="left" vertical="center" wrapText="1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22" fillId="32" borderId="86" xfId="33" applyFont="1" applyFill="1" applyBorder="1" applyAlignment="1" applyProtection="1">
      <alignment vertical="center" shrinkToFit="1"/>
      <protection locked="0"/>
    </xf>
    <xf numFmtId="164" fontId="22" fillId="32" borderId="87" xfId="33" applyFont="1" applyFill="1" applyBorder="1" applyAlignment="1" applyProtection="1">
      <alignment vertical="center" shrinkToFit="1"/>
      <protection locked="0"/>
    </xf>
    <xf numFmtId="164" fontId="22" fillId="32" borderId="88" xfId="33" applyFont="1" applyFill="1" applyBorder="1" applyAlignment="1" applyProtection="1">
      <alignment vertical="center" shrinkToFit="1"/>
      <protection locked="0"/>
    </xf>
    <xf numFmtId="0" fontId="45" fillId="0" borderId="38" xfId="0" applyFont="1" applyFill="1" applyBorder="1" applyAlignment="1" applyProtection="1">
      <alignment horizontal="center" vertical="center"/>
    </xf>
    <xf numFmtId="2" fontId="45" fillId="11" borderId="73" xfId="0" applyNumberFormat="1" applyFont="1" applyFill="1" applyBorder="1" applyAlignment="1" applyProtection="1">
      <alignment horizontal="center" vertical="center"/>
    </xf>
    <xf numFmtId="2" fontId="45" fillId="0" borderId="0" xfId="33" applyNumberFormat="1" applyFont="1" applyFill="1" applyBorder="1" applyAlignment="1" applyProtection="1">
      <alignment horizontal="center" vertical="center" shrinkToFit="1"/>
    </xf>
    <xf numFmtId="164" fontId="57" fillId="0" borderId="57" xfId="33" applyFont="1" applyFill="1" applyBorder="1" applyAlignment="1" applyProtection="1">
      <alignment horizontal="center" vertical="center" shrinkToFit="1"/>
    </xf>
    <xf numFmtId="170" fontId="29" fillId="0" borderId="0" xfId="33" applyNumberFormat="1" applyFont="1" applyFill="1" applyBorder="1" applyAlignment="1" applyProtection="1">
      <alignment horizontal="justify" vertical="top" wrapText="1" readingOrder="1"/>
      <protection locked="0"/>
    </xf>
    <xf numFmtId="2" fontId="22" fillId="0" borderId="73" xfId="0" applyNumberFormat="1" applyFont="1" applyFill="1" applyBorder="1" applyAlignment="1" applyProtection="1">
      <alignment horizontal="center" vertical="center"/>
      <protection locked="0"/>
    </xf>
    <xf numFmtId="2" fontId="22" fillId="25" borderId="0" xfId="33" applyNumberFormat="1" applyFont="1" applyFill="1" applyBorder="1" applyAlignment="1" applyProtection="1">
      <alignment horizontal="center" vertical="center" shrinkToFit="1"/>
    </xf>
    <xf numFmtId="0" fontId="22" fillId="25" borderId="38" xfId="0" applyFont="1" applyFill="1" applyBorder="1" applyAlignment="1" applyProtection="1">
      <alignment horizontal="center" vertical="center"/>
    </xf>
    <xf numFmtId="175" fontId="45" fillId="16" borderId="73" xfId="34" applyFont="1" applyFill="1" applyBorder="1" applyAlignment="1" applyProtection="1">
      <alignment horizontal="center" vertical="center"/>
      <protection locked="0"/>
    </xf>
    <xf numFmtId="2" fontId="45" fillId="0" borderId="0" xfId="33" applyNumberFormat="1" applyFont="1" applyFill="1" applyBorder="1" applyAlignment="1" applyProtection="1">
      <alignment horizontal="center" vertical="center" shrinkToFit="1"/>
      <protection locked="0"/>
    </xf>
    <xf numFmtId="173" fontId="22" fillId="0" borderId="0" xfId="33" applyNumberFormat="1" applyFont="1" applyFill="1" applyBorder="1" applyAlignment="1" applyProtection="1">
      <alignment horizontal="right" vertical="center"/>
      <protection locked="0"/>
    </xf>
    <xf numFmtId="0" fontId="28" fillId="27" borderId="94" xfId="0" applyFont="1" applyFill="1" applyBorder="1" applyAlignment="1" applyProtection="1">
      <alignment horizontal="left" vertical="center" wrapText="1"/>
    </xf>
    <xf numFmtId="0" fontId="28" fillId="27" borderId="95" xfId="0" applyFont="1" applyFill="1" applyBorder="1" applyAlignment="1" applyProtection="1">
      <alignment horizontal="left" vertical="center" wrapText="1"/>
    </xf>
    <xf numFmtId="0" fontId="28" fillId="27" borderId="79" xfId="0" applyFont="1" applyFill="1" applyBorder="1" applyAlignment="1" applyProtection="1">
      <alignment horizontal="left" vertical="center" wrapText="1"/>
    </xf>
    <xf numFmtId="0" fontId="28" fillId="27" borderId="29" xfId="0" applyFont="1" applyFill="1" applyBorder="1" applyAlignment="1" applyProtection="1">
      <alignment horizontal="left" vertical="center" wrapText="1"/>
    </xf>
    <xf numFmtId="0" fontId="28" fillId="27" borderId="76" xfId="0" applyFont="1" applyFill="1" applyBorder="1" applyAlignment="1" applyProtection="1">
      <alignment horizontal="left" vertical="center" wrapText="1"/>
    </xf>
    <xf numFmtId="0" fontId="28" fillId="27" borderId="77" xfId="0" applyFont="1" applyFill="1" applyBorder="1" applyAlignment="1" applyProtection="1">
      <alignment horizontal="left" vertical="center" wrapText="1"/>
    </xf>
    <xf numFmtId="2" fontId="22" fillId="11" borderId="73" xfId="0" applyNumberFormat="1" applyFont="1" applyFill="1" applyBorder="1" applyAlignment="1" applyProtection="1">
      <alignment horizontal="center" vertical="center"/>
    </xf>
    <xf numFmtId="175" fontId="22" fillId="27" borderId="80" xfId="34" applyFont="1" applyFill="1" applyBorder="1" applyAlignment="1" applyProtection="1">
      <alignment horizontal="center" vertical="center" wrapText="1"/>
    </xf>
    <xf numFmtId="175" fontId="22" fillId="27" borderId="81" xfId="34" applyFont="1" applyFill="1" applyBorder="1" applyAlignment="1" applyProtection="1">
      <alignment horizontal="center" vertical="center" wrapText="1"/>
    </xf>
    <xf numFmtId="175" fontId="22" fillId="27" borderId="78" xfId="34" applyFont="1" applyFill="1" applyBorder="1" applyAlignment="1" applyProtection="1">
      <alignment horizontal="center" vertical="center" wrapText="1"/>
    </xf>
    <xf numFmtId="175" fontId="22" fillId="27" borderId="82" xfId="34" applyFont="1" applyFill="1" applyBorder="1" applyAlignment="1" applyProtection="1">
      <alignment horizontal="center" vertical="center" wrapText="1"/>
    </xf>
    <xf numFmtId="175" fontId="22" fillId="27" borderId="83" xfId="34" applyFont="1" applyFill="1" applyBorder="1" applyAlignment="1" applyProtection="1">
      <alignment horizontal="center" vertical="center" wrapText="1"/>
    </xf>
    <xf numFmtId="175" fontId="22" fillId="27" borderId="75" xfId="34" applyFont="1" applyFill="1" applyBorder="1" applyAlignment="1" applyProtection="1">
      <alignment horizontal="center" vertical="center" wrapText="1"/>
    </xf>
    <xf numFmtId="175" fontId="22" fillId="27" borderId="84" xfId="34" applyFont="1" applyFill="1" applyBorder="1" applyAlignment="1" applyProtection="1">
      <alignment horizontal="center" vertical="center" wrapText="1"/>
    </xf>
    <xf numFmtId="175" fontId="22" fillId="27" borderId="85" xfId="34" applyFont="1" applyFill="1" applyBorder="1" applyAlignment="1" applyProtection="1">
      <alignment horizontal="center" vertical="center" wrapText="1"/>
    </xf>
    <xf numFmtId="175" fontId="22" fillId="27" borderId="74" xfId="34" applyFont="1" applyFill="1" applyBorder="1" applyAlignment="1" applyProtection="1">
      <alignment horizontal="center" vertical="center" wrapText="1"/>
    </xf>
    <xf numFmtId="0" fontId="48" fillId="0" borderId="89" xfId="0" applyFont="1" applyFill="1" applyBorder="1" applyAlignment="1" applyProtection="1">
      <alignment horizontal="left" vertical="center" wrapText="1" shrinkToFit="1"/>
      <protection locked="0"/>
    </xf>
    <xf numFmtId="0" fontId="48" fillId="0" borderId="32" xfId="0" applyFont="1" applyFill="1" applyBorder="1" applyAlignment="1" applyProtection="1">
      <alignment horizontal="left" vertical="center" wrapText="1" shrinkToFit="1"/>
      <protection locked="0"/>
    </xf>
    <xf numFmtId="0" fontId="48" fillId="0" borderId="90" xfId="0" applyFont="1" applyFill="1" applyBorder="1" applyAlignment="1" applyProtection="1">
      <alignment horizontal="left" vertical="center" wrapText="1" shrinkToFit="1"/>
      <protection locked="0"/>
    </xf>
    <xf numFmtId="0" fontId="48" fillId="0" borderId="0" xfId="0" applyFont="1" applyFill="1" applyBorder="1" applyAlignment="1" applyProtection="1">
      <alignment horizontal="left" vertical="center" wrapText="1" shrinkToFit="1"/>
      <protection locked="0"/>
    </xf>
    <xf numFmtId="0" fontId="28" fillId="27" borderId="91" xfId="0" applyFont="1" applyFill="1" applyBorder="1" applyAlignment="1" applyProtection="1">
      <alignment vertical="center"/>
    </xf>
    <xf numFmtId="0" fontId="28" fillId="27" borderId="92" xfId="0" applyFont="1" applyFill="1" applyBorder="1" applyAlignment="1" applyProtection="1">
      <alignment vertical="center"/>
    </xf>
    <xf numFmtId="0" fontId="28" fillId="27" borderId="93" xfId="0" applyFont="1" applyFill="1" applyBorder="1" applyAlignment="1" applyProtection="1">
      <alignment vertical="center"/>
    </xf>
    <xf numFmtId="0" fontId="21" fillId="0" borderId="22" xfId="0" applyFont="1" applyFill="1" applyBorder="1" applyAlignment="1" applyProtection="1">
      <alignment vertical="center"/>
      <protection locked="0"/>
    </xf>
    <xf numFmtId="164" fontId="56" fillId="0" borderId="0" xfId="33" applyFont="1" applyFill="1" applyAlignment="1" applyProtection="1">
      <alignment horizont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" fontId="45" fillId="0" borderId="0" xfId="33" applyNumberFormat="1" applyFont="1" applyFill="1" applyBorder="1" applyAlignment="1" applyProtection="1">
      <alignment horizontal="center" vertical="center" shrinkToFit="1"/>
    </xf>
    <xf numFmtId="173" fontId="45" fillId="0" borderId="0" xfId="33" applyNumberFormat="1" applyFont="1" applyFill="1" applyBorder="1" applyAlignment="1" applyProtection="1">
      <alignment horizontal="center" vertical="center" shrinkToFit="1"/>
      <protection locked="0"/>
    </xf>
    <xf numFmtId="1" fontId="45" fillId="0" borderId="0" xfId="33" applyNumberFormat="1" applyFont="1" applyFill="1" applyBorder="1" applyAlignment="1" applyProtection="1">
      <alignment horizontal="center" vertical="center" shrinkToFit="1"/>
      <protection locked="0"/>
    </xf>
    <xf numFmtId="164" fontId="49" fillId="0" borderId="0" xfId="33" applyFont="1" applyFill="1" applyBorder="1" applyAlignment="1" applyProtection="1">
      <alignment horizontal="center" vertical="center" shrinkToFit="1"/>
    </xf>
    <xf numFmtId="176" fontId="19" fillId="0" borderId="111" xfId="33" applyNumberFormat="1" applyFont="1" applyFill="1" applyBorder="1" applyAlignment="1" applyProtection="1">
      <alignment horizontal="center" vertical="center" shrinkToFit="1"/>
    </xf>
    <xf numFmtId="164" fontId="49" fillId="0" borderId="0" xfId="33" applyFont="1" applyFill="1" applyBorder="1" applyAlignment="1" applyProtection="1">
      <alignment vertical="center" shrinkToFit="1"/>
    </xf>
    <xf numFmtId="164" fontId="19" fillId="0" borderId="112" xfId="33" applyFont="1" applyFill="1" applyBorder="1" applyAlignment="1" applyProtection="1">
      <alignment vertical="center" shrinkToFit="1"/>
    </xf>
    <xf numFmtId="164" fontId="49" fillId="0" borderId="0" xfId="33" applyNumberFormat="1" applyFont="1" applyFill="1" applyBorder="1" applyAlignment="1" applyProtection="1">
      <alignment horizontal="center" vertical="center" shrinkToFit="1"/>
    </xf>
    <xf numFmtId="165" fontId="23" fillId="0" borderId="113" xfId="0" applyNumberFormat="1" applyFont="1" applyFill="1" applyBorder="1" applyAlignment="1" applyProtection="1">
      <alignment horizontal="center" vertical="center" shrinkToFit="1"/>
    </xf>
    <xf numFmtId="0" fontId="23" fillId="0" borderId="113" xfId="0" applyFont="1" applyFill="1" applyBorder="1" applyAlignment="1" applyProtection="1">
      <alignment horizontal="left" vertical="center" shrinkToFit="1"/>
    </xf>
    <xf numFmtId="166" fontId="23" fillId="0" borderId="113" xfId="0" applyNumberFormat="1" applyFont="1" applyFill="1" applyBorder="1" applyAlignment="1" applyProtection="1">
      <alignment horizontal="center" vertical="center" shrinkToFit="1"/>
    </xf>
    <xf numFmtId="164" fontId="49" fillId="0" borderId="0" xfId="33" applyFont="1" applyFill="1" applyBorder="1" applyAlignment="1" applyProtection="1">
      <alignment horizontal="left" vertical="center" shrinkToFit="1"/>
    </xf>
    <xf numFmtId="164" fontId="19" fillId="0" borderId="111" xfId="33" applyFont="1" applyFill="1" applyBorder="1" applyAlignment="1" applyProtection="1">
      <alignment horizontal="center" vertical="center" shrinkToFit="1"/>
    </xf>
    <xf numFmtId="176" fontId="19" fillId="0" borderId="21" xfId="33" applyNumberFormat="1" applyFont="1" applyFill="1" applyBorder="1" applyAlignment="1" applyProtection="1">
      <alignment horizontal="center" vertical="center" shrinkToFit="1"/>
    </xf>
    <xf numFmtId="164" fontId="49" fillId="0" borderId="0" xfId="33" applyFont="1" applyFill="1" applyBorder="1" applyAlignment="1" applyProtection="1">
      <alignment horizontal="right" vertical="center" shrinkToFit="1"/>
    </xf>
    <xf numFmtId="164" fontId="45" fillId="0" borderId="111" xfId="33" applyFont="1" applyFill="1" applyBorder="1" applyAlignment="1" applyProtection="1">
      <alignment horizontal="center" vertical="center" shrinkToFit="1"/>
    </xf>
    <xf numFmtId="1" fontId="49" fillId="0" borderId="0" xfId="33" applyNumberFormat="1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/>
    </xf>
    <xf numFmtId="164" fontId="49" fillId="0" borderId="0" xfId="0" applyNumberFormat="1" applyFont="1" applyFill="1" applyBorder="1" applyAlignment="1" applyProtection="1">
      <alignment horizontal="center" vertical="center"/>
    </xf>
    <xf numFmtId="164" fontId="45" fillId="0" borderId="112" xfId="33" applyFont="1" applyFill="1" applyBorder="1" applyAlignment="1" applyProtection="1">
      <alignment vertical="center" shrinkToFit="1"/>
    </xf>
    <xf numFmtId="0" fontId="23" fillId="0" borderId="115" xfId="36" applyFont="1" applyFill="1" applyBorder="1" applyAlignment="1" applyProtection="1">
      <alignment horizontal="left" vertical="center" shrinkToFit="1"/>
    </xf>
    <xf numFmtId="49" fontId="45" fillId="0" borderId="32" xfId="33" applyNumberFormat="1" applyFont="1" applyFill="1" applyBorder="1" applyAlignment="1" applyProtection="1">
      <alignment horizontal="left" shrinkToFit="1"/>
    </xf>
    <xf numFmtId="165" fontId="23" fillId="0" borderId="115" xfId="36" applyNumberFormat="1" applyFont="1" applyFill="1" applyBorder="1" applyAlignment="1" applyProtection="1">
      <alignment horizontal="center" vertical="center" shrinkToFit="1"/>
    </xf>
    <xf numFmtId="166" fontId="23" fillId="0" borderId="115" xfId="36" applyNumberFormat="1" applyFont="1" applyFill="1" applyBorder="1" applyAlignment="1" applyProtection="1">
      <alignment horizontal="center" vertical="center" shrinkToFit="1"/>
    </xf>
    <xf numFmtId="164" fontId="50" fillId="3" borderId="117" xfId="33" applyFont="1" applyFill="1" applyBorder="1" applyAlignment="1" applyProtection="1">
      <alignment horizontal="center" vertical="center" wrapText="1"/>
    </xf>
    <xf numFmtId="164" fontId="50" fillId="0" borderId="117" xfId="33" applyFont="1" applyFill="1" applyBorder="1" applyAlignment="1" applyProtection="1">
      <alignment horizontal="center" vertical="center" wrapText="1"/>
    </xf>
    <xf numFmtId="164" fontId="51" fillId="3" borderId="115" xfId="33" applyFont="1" applyFill="1" applyBorder="1" applyAlignment="1" applyProtection="1">
      <alignment horizontal="center" vertical="center" wrapText="1"/>
    </xf>
    <xf numFmtId="164" fontId="51" fillId="0" borderId="115" xfId="33" applyFont="1" applyFill="1" applyBorder="1" applyAlignment="1" applyProtection="1">
      <alignment horizontal="center" vertical="center" wrapText="1"/>
    </xf>
    <xf numFmtId="175" fontId="22" fillId="3" borderId="115" xfId="34" applyFont="1" applyFill="1" applyBorder="1" applyAlignment="1" applyProtection="1">
      <alignment horizontal="center" vertical="center" wrapText="1"/>
    </xf>
    <xf numFmtId="0" fontId="52" fillId="0" borderId="0" xfId="37" applyFont="1" applyBorder="1" applyAlignment="1" applyProtection="1">
      <alignment horizontal="justify" vertical="top" wrapText="1"/>
      <protection locked="0"/>
    </xf>
    <xf numFmtId="49" fontId="19" fillId="0" borderId="32" xfId="33" applyNumberFormat="1" applyFont="1" applyFill="1" applyBorder="1" applyAlignment="1" applyProtection="1">
      <alignment horizontal="left" shrinkToFit="1"/>
    </xf>
    <xf numFmtId="49" fontId="19" fillId="0" borderId="114" xfId="33" applyNumberFormat="1" applyFont="1" applyFill="1" applyBorder="1" applyAlignment="1" applyProtection="1">
      <alignment horizontal="left" shrinkToFit="1"/>
      <protection locked="0"/>
    </xf>
    <xf numFmtId="49" fontId="19" fillId="0" borderId="116" xfId="33" applyNumberFormat="1" applyFont="1" applyFill="1" applyBorder="1" applyAlignment="1" applyProtection="1">
      <alignment horizontal="left" shrinkToFit="1"/>
      <protection locked="0"/>
    </xf>
    <xf numFmtId="175" fontId="22" fillId="0" borderId="83" xfId="34" applyFont="1" applyFill="1" applyBorder="1" applyAlignment="1" applyProtection="1">
      <alignment horizontal="center" vertical="center" wrapText="1"/>
      <protection locked="0"/>
    </xf>
    <xf numFmtId="0" fontId="22" fillId="0" borderId="83" xfId="0" applyFont="1" applyFill="1" applyBorder="1" applyAlignment="1" applyProtection="1">
      <alignment horizontal="center" vertical="center" wrapText="1"/>
      <protection locked="0"/>
    </xf>
    <xf numFmtId="164" fontId="50" fillId="0" borderId="0" xfId="33" applyFont="1" applyFill="1" applyBorder="1" applyAlignment="1" applyProtection="1">
      <alignment horizontal="center" shrinkToFit="1"/>
    </xf>
    <xf numFmtId="165" fontId="23" fillId="0" borderId="115" xfId="36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oneda" xfId="34" builtinId="4"/>
    <cellStyle name="Neutral" xfId="35" builtinId="28" customBuiltin="1"/>
    <cellStyle name="Normal" xfId="0" builtinId="0"/>
    <cellStyle name="Normal 2" xfId="36"/>
    <cellStyle name="Normal 3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13">
    <dxf>
      <font>
        <b val="0"/>
        <condense val="0"/>
        <extend val="0"/>
        <color indexed="22"/>
      </font>
    </dxf>
    <dxf>
      <font>
        <b val="0"/>
        <condense val="0"/>
        <extend val="0"/>
        <color indexed="45"/>
      </font>
    </dxf>
    <dxf>
      <font>
        <b/>
        <i val="0"/>
        <condense val="0"/>
        <extend val="0"/>
        <color indexed="49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2"/>
      </font>
      <fill>
        <patternFill patternType="solid">
          <fgColor indexed="29"/>
          <bgColor indexed="45"/>
        </patternFill>
      </fill>
    </dxf>
    <dxf>
      <font>
        <b/>
        <i val="0"/>
        <condense val="0"/>
        <extend val="0"/>
        <color indexed="10"/>
      </font>
    </dxf>
    <dxf>
      <border>
        <left/>
        <right/>
        <top/>
        <bottom style="thin">
          <color indexed="10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51"/>
      </font>
    </dxf>
    <dxf>
      <font>
        <b val="0"/>
        <condense val="0"/>
        <extend val="0"/>
        <color indexed="45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0"/>
  <sheetViews>
    <sheetView tabSelected="1" topLeftCell="B1" zoomScale="150" workbookViewId="0">
      <selection activeCell="D13" sqref="D13:AJ13"/>
    </sheetView>
  </sheetViews>
  <sheetFormatPr baseColWidth="10" defaultColWidth="0" defaultRowHeight="12.75" zeroHeight="1"/>
  <cols>
    <col min="1" max="1" width="0" style="120" hidden="1" customWidth="1"/>
    <col min="2" max="2" width="2.42578125" style="211" customWidth="1"/>
    <col min="3" max="37" width="2.42578125" style="225" customWidth="1"/>
    <col min="38" max="38" width="2.42578125" style="211" customWidth="1"/>
    <col min="39" max="16384" width="0" style="120" hidden="1"/>
  </cols>
  <sheetData>
    <row r="1" spans="1:47" ht="19.149999999999999" customHeight="1" thickBot="1">
      <c r="A1" s="118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1"/>
      <c r="AN1" s="2"/>
      <c r="AO1" s="3"/>
      <c r="AP1" s="3"/>
      <c r="AQ1" s="4"/>
      <c r="AR1" s="5"/>
      <c r="AS1" s="119"/>
      <c r="AT1" s="119"/>
      <c r="AU1" s="119"/>
    </row>
    <row r="2" spans="1:47" ht="3.75" customHeight="1" thickBot="1">
      <c r="A2" s="118"/>
      <c r="B2" s="287"/>
      <c r="C2" s="301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8"/>
      <c r="AL2" s="287"/>
      <c r="AM2" s="3"/>
      <c r="AN2" s="2"/>
      <c r="AO2" s="3"/>
      <c r="AP2" s="3"/>
      <c r="AQ2" s="4"/>
      <c r="AR2" s="5"/>
      <c r="AS2" s="119"/>
      <c r="AT2" s="119"/>
      <c r="AU2" s="119"/>
    </row>
    <row r="3" spans="1:47" ht="3.75" customHeight="1">
      <c r="A3" s="118"/>
      <c r="B3" s="287"/>
      <c r="C3" s="302"/>
      <c r="D3" s="349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1"/>
      <c r="AK3" s="321"/>
      <c r="AL3" s="287"/>
      <c r="AQ3" s="119"/>
      <c r="AR3" s="121"/>
      <c r="AS3" s="119"/>
      <c r="AT3" s="119"/>
      <c r="AU3" s="119"/>
    </row>
    <row r="4" spans="1:47" s="123" customFormat="1" ht="12">
      <c r="A4" s="122"/>
      <c r="B4" s="303"/>
      <c r="C4" s="304"/>
      <c r="D4" s="477" t="s">
        <v>33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9"/>
      <c r="AK4" s="322"/>
      <c r="AL4" s="323"/>
      <c r="AQ4" s="124"/>
      <c r="AR4" s="125"/>
      <c r="AS4" s="124"/>
      <c r="AT4" s="124"/>
      <c r="AU4" s="124"/>
    </row>
    <row r="5" spans="1:47" ht="3.75" customHeight="1" thickBot="1">
      <c r="A5" s="118"/>
      <c r="B5" s="287"/>
      <c r="C5" s="304"/>
      <c r="D5" s="352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4"/>
      <c r="AJ5" s="355"/>
      <c r="AK5" s="321"/>
      <c r="AL5" s="287"/>
      <c r="AM5" s="3"/>
      <c r="AN5" s="2"/>
      <c r="AO5" s="3"/>
      <c r="AP5" s="3"/>
      <c r="AQ5" s="4"/>
      <c r="AR5" s="5"/>
      <c r="AS5" s="119"/>
      <c r="AT5" s="119"/>
      <c r="AU5" s="119"/>
    </row>
    <row r="6" spans="1:47" s="129" customFormat="1" ht="12.75" customHeight="1" thickBot="1">
      <c r="A6" s="127"/>
      <c r="B6" s="305"/>
      <c r="C6" s="306"/>
      <c r="D6" s="356" t="s">
        <v>34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444" t="s">
        <v>459</v>
      </c>
      <c r="AD6" s="445"/>
      <c r="AE6" s="506">
        <f>F220</f>
        <v>6077.7</v>
      </c>
      <c r="AF6" s="506"/>
      <c r="AG6" s="506"/>
      <c r="AH6" s="506"/>
      <c r="AI6" s="444" t="s">
        <v>32</v>
      </c>
      <c r="AJ6" s="480"/>
      <c r="AK6" s="324"/>
      <c r="AL6" s="305"/>
      <c r="AQ6" s="130"/>
      <c r="AR6" s="131"/>
      <c r="AS6" s="130"/>
      <c r="AT6" s="130"/>
      <c r="AU6" s="130"/>
    </row>
    <row r="7" spans="1:47" s="123" customFormat="1" ht="3.75" customHeight="1" thickBot="1">
      <c r="A7" s="122"/>
      <c r="B7" s="303"/>
      <c r="C7" s="304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5"/>
      <c r="AL7" s="303"/>
      <c r="AQ7" s="134"/>
      <c r="AR7" s="135"/>
      <c r="AS7" s="134"/>
      <c r="AT7" s="134"/>
      <c r="AU7" s="134"/>
    </row>
    <row r="8" spans="1:47" s="129" customFormat="1" ht="12">
      <c r="A8" s="127"/>
      <c r="B8" s="305"/>
      <c r="C8" s="307"/>
      <c r="D8" s="221" t="s">
        <v>35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7"/>
      <c r="AC8" s="221" t="s">
        <v>36</v>
      </c>
      <c r="AD8" s="222"/>
      <c r="AE8" s="222"/>
      <c r="AF8" s="222"/>
      <c r="AG8" s="222"/>
      <c r="AH8" s="222"/>
      <c r="AI8" s="222"/>
      <c r="AJ8" s="223"/>
      <c r="AK8" s="324"/>
      <c r="AL8" s="305"/>
      <c r="AM8" s="6"/>
      <c r="AN8" s="7"/>
      <c r="AO8" s="6"/>
      <c r="AP8" s="6"/>
      <c r="AQ8" s="8"/>
      <c r="AR8" s="9"/>
      <c r="AS8" s="136"/>
      <c r="AT8" s="130"/>
      <c r="AU8" s="134"/>
    </row>
    <row r="9" spans="1:47" s="123" customFormat="1" ht="15" customHeight="1" thickBot="1">
      <c r="A9" s="122"/>
      <c r="B9" s="303"/>
      <c r="C9" s="304"/>
      <c r="D9" s="472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3"/>
      <c r="AC9" s="481" t="s">
        <v>458</v>
      </c>
      <c r="AD9" s="482"/>
      <c r="AE9" s="482"/>
      <c r="AF9" s="482"/>
      <c r="AG9" s="482"/>
      <c r="AH9" s="482"/>
      <c r="AI9" s="482"/>
      <c r="AJ9" s="483"/>
      <c r="AK9" s="325"/>
      <c r="AL9" s="303"/>
      <c r="AN9" s="10"/>
      <c r="AO9" s="11"/>
      <c r="AP9" s="11"/>
      <c r="AQ9" s="12"/>
      <c r="AR9" s="13"/>
      <c r="AS9" s="136"/>
      <c r="AT9" s="134"/>
      <c r="AU9" s="134"/>
    </row>
    <row r="10" spans="1:47" s="129" customFormat="1" ht="12">
      <c r="A10" s="127"/>
      <c r="B10" s="305"/>
      <c r="C10" s="307"/>
      <c r="D10" s="231" t="s">
        <v>37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8"/>
      <c r="AC10" s="221" t="s">
        <v>38</v>
      </c>
      <c r="AD10" s="222"/>
      <c r="AE10" s="222"/>
      <c r="AF10" s="222"/>
      <c r="AG10" s="222"/>
      <c r="AH10" s="222"/>
      <c r="AI10" s="222"/>
      <c r="AJ10" s="223"/>
      <c r="AK10" s="324"/>
      <c r="AL10" s="305"/>
      <c r="AM10" s="6"/>
      <c r="AN10" s="7"/>
      <c r="AO10" s="7"/>
      <c r="AP10" s="7"/>
      <c r="AQ10" s="14"/>
      <c r="AR10" s="9"/>
      <c r="AS10" s="136"/>
      <c r="AT10" s="134"/>
      <c r="AU10" s="134"/>
    </row>
    <row r="11" spans="1:47" s="123" customFormat="1" ht="15" customHeight="1" thickBot="1">
      <c r="A11" s="122"/>
      <c r="B11" s="303"/>
      <c r="C11" s="304"/>
      <c r="D11" s="472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3"/>
      <c r="AC11" s="466">
        <v>0</v>
      </c>
      <c r="AD11" s="467"/>
      <c r="AE11" s="467"/>
      <c r="AF11" s="467"/>
      <c r="AG11" s="467"/>
      <c r="AH11" s="467"/>
      <c r="AI11" s="467"/>
      <c r="AJ11" s="468"/>
      <c r="AK11" s="325"/>
      <c r="AL11" s="303"/>
      <c r="AM11" s="11"/>
      <c r="AN11" s="10"/>
      <c r="AO11" s="10"/>
      <c r="AP11" s="10"/>
      <c r="AQ11" s="15"/>
      <c r="AR11" s="13"/>
      <c r="AS11" s="136"/>
      <c r="AT11" s="134"/>
      <c r="AU11" s="134"/>
    </row>
    <row r="12" spans="1:47" s="138" customFormat="1" ht="12">
      <c r="A12" s="137"/>
      <c r="B12" s="308"/>
      <c r="C12" s="306"/>
      <c r="D12" s="221" t="s">
        <v>39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18"/>
      <c r="AD12" s="218"/>
      <c r="AE12" s="218"/>
      <c r="AF12" s="218"/>
      <c r="AG12" s="218"/>
      <c r="AH12" s="218"/>
      <c r="AI12" s="218"/>
      <c r="AJ12" s="229"/>
      <c r="AK12" s="326"/>
      <c r="AL12" s="308"/>
      <c r="AM12" s="16"/>
      <c r="AN12" s="17"/>
      <c r="AO12" s="16"/>
      <c r="AP12" s="16"/>
      <c r="AQ12" s="18"/>
      <c r="AR12" s="9"/>
      <c r="AS12" s="136"/>
      <c r="AT12" s="134"/>
      <c r="AU12" s="134"/>
    </row>
    <row r="13" spans="1:47" s="123" customFormat="1" ht="15" customHeight="1" thickBot="1">
      <c r="A13" s="122"/>
      <c r="B13" s="303"/>
      <c r="C13" s="304"/>
      <c r="D13" s="469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1"/>
      <c r="AK13" s="325"/>
      <c r="AL13" s="303"/>
      <c r="AM13" s="11"/>
      <c r="AN13" s="10"/>
      <c r="AO13" s="11"/>
      <c r="AP13" s="11"/>
      <c r="AQ13" s="12"/>
      <c r="AR13" s="13"/>
      <c r="AS13" s="136"/>
      <c r="AT13" s="134"/>
      <c r="AU13" s="134"/>
    </row>
    <row r="14" spans="1:47" s="138" customFormat="1" ht="12">
      <c r="A14" s="137"/>
      <c r="B14" s="308"/>
      <c r="C14" s="306"/>
      <c r="D14" s="221" t="s">
        <v>40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21" t="s">
        <v>41</v>
      </c>
      <c r="O14" s="230"/>
      <c r="P14" s="230"/>
      <c r="Q14" s="230"/>
      <c r="R14" s="230"/>
      <c r="S14" s="227"/>
      <c r="T14" s="286"/>
      <c r="U14" s="230"/>
      <c r="V14" s="230"/>
      <c r="W14" s="230"/>
      <c r="X14" s="230"/>
      <c r="Y14" s="223" t="s">
        <v>42</v>
      </c>
      <c r="Z14" s="231" t="s">
        <v>43</v>
      </c>
      <c r="AA14" s="230"/>
      <c r="AB14" s="230"/>
      <c r="AC14" s="230"/>
      <c r="AD14" s="230"/>
      <c r="AE14" s="230"/>
      <c r="AF14" s="230"/>
      <c r="AG14" s="230"/>
      <c r="AH14" s="230"/>
      <c r="AI14" s="230"/>
      <c r="AJ14" s="223"/>
      <c r="AK14" s="326"/>
      <c r="AL14" s="308"/>
      <c r="AM14" s="16"/>
      <c r="AN14" s="17"/>
      <c r="AO14" s="16"/>
      <c r="AP14" s="16"/>
      <c r="AQ14" s="18"/>
      <c r="AR14" s="9"/>
      <c r="AS14" s="136"/>
      <c r="AT14" s="134"/>
      <c r="AU14" s="134"/>
    </row>
    <row r="15" spans="1:47" s="123" customFormat="1" ht="15" customHeight="1" thickBot="1">
      <c r="A15" s="122"/>
      <c r="B15" s="303"/>
      <c r="C15" s="304"/>
      <c r="D15" s="437"/>
      <c r="E15" s="438"/>
      <c r="F15" s="438"/>
      <c r="G15" s="438"/>
      <c r="H15" s="438"/>
      <c r="I15" s="438"/>
      <c r="J15" s="438"/>
      <c r="K15" s="438"/>
      <c r="L15" s="438"/>
      <c r="M15" s="439"/>
      <c r="N15" s="440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0"/>
      <c r="AA15" s="446"/>
      <c r="AB15" s="446"/>
      <c r="AC15" s="446"/>
      <c r="AD15" s="446"/>
      <c r="AE15" s="446"/>
      <c r="AF15" s="446"/>
      <c r="AG15" s="446"/>
      <c r="AH15" s="446"/>
      <c r="AI15" s="446"/>
      <c r="AJ15" s="447"/>
      <c r="AK15" s="325"/>
      <c r="AL15" s="303"/>
      <c r="AM15" s="11"/>
      <c r="AN15" s="10"/>
      <c r="AO15" s="11"/>
      <c r="AP15" s="11"/>
      <c r="AQ15" s="12"/>
      <c r="AR15" s="13"/>
      <c r="AS15" s="136"/>
      <c r="AT15" s="134"/>
      <c r="AU15" s="134"/>
    </row>
    <row r="16" spans="1:47" s="138" customFormat="1" ht="9.75" customHeight="1">
      <c r="A16" s="137"/>
      <c r="B16" s="308"/>
      <c r="C16" s="306"/>
      <c r="D16" s="221" t="s">
        <v>44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86"/>
      <c r="O16" s="218"/>
      <c r="P16" s="218"/>
      <c r="Q16" s="218"/>
      <c r="R16" s="218"/>
      <c r="S16" s="228"/>
      <c r="T16" s="286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23"/>
      <c r="AK16" s="326"/>
      <c r="AL16" s="308"/>
      <c r="AM16" s="16"/>
      <c r="AN16" s="17"/>
      <c r="AO16" s="16"/>
      <c r="AP16" s="16"/>
      <c r="AQ16" s="18"/>
      <c r="AR16" s="9"/>
      <c r="AS16" s="136"/>
      <c r="AT16" s="136"/>
      <c r="AU16" s="134"/>
    </row>
    <row r="17" spans="1:52" s="123" customFormat="1" ht="19.5" customHeight="1" thickBot="1">
      <c r="A17" s="122"/>
      <c r="B17" s="303"/>
      <c r="C17" s="304"/>
      <c r="D17" s="448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50"/>
      <c r="AK17" s="325"/>
      <c r="AL17" s="303"/>
      <c r="AM17" s="11">
        <v>1</v>
      </c>
      <c r="AN17" s="10">
        <f>+IF(AM17=1,1,IF(AM17=6,IF(Y19=0,1,0),0))</f>
        <v>1</v>
      </c>
      <c r="AO17" s="11">
        <f>+IF(AM17=6,IF(Y19=0,1,0),0)</f>
        <v>0</v>
      </c>
      <c r="AP17" s="11"/>
      <c r="AQ17" s="12"/>
      <c r="AR17" s="13"/>
      <c r="AS17" s="136"/>
      <c r="AT17" s="134"/>
      <c r="AU17" s="134"/>
    </row>
    <row r="18" spans="1:52" s="138" customFormat="1" ht="9" customHeight="1">
      <c r="A18" s="137"/>
      <c r="B18" s="308"/>
      <c r="C18" s="306"/>
      <c r="D18" s="221" t="s">
        <v>409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2"/>
      <c r="T18" s="455">
        <f>+IF(AM17=6,IF(Y19=0,"Organismo Solicitante del Seguro",0),0)</f>
        <v>0</v>
      </c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7"/>
      <c r="AK18" s="326"/>
      <c r="AL18" s="308"/>
      <c r="AM18" s="16"/>
      <c r="AN18" s="17"/>
      <c r="AO18" s="16"/>
      <c r="AP18" s="16"/>
      <c r="AQ18" s="18"/>
      <c r="AR18" s="9"/>
      <c r="AS18" s="136"/>
      <c r="AT18" s="136"/>
      <c r="AU18" s="134"/>
    </row>
    <row r="19" spans="1:52" s="123" customFormat="1" ht="14.25" customHeight="1" thickBot="1">
      <c r="A19" s="122"/>
      <c r="B19" s="303"/>
      <c r="C19" s="304"/>
      <c r="D19" s="421"/>
      <c r="E19" s="422"/>
      <c r="F19" s="409"/>
      <c r="G19" s="409"/>
      <c r="H19" s="454"/>
      <c r="I19" s="454"/>
      <c r="J19" s="461" t="s">
        <v>45</v>
      </c>
      <c r="K19" s="461"/>
      <c r="L19" s="427"/>
      <c r="M19" s="427"/>
      <c r="N19" s="409"/>
      <c r="O19" s="409"/>
      <c r="P19" s="454"/>
      <c r="Q19" s="454"/>
      <c r="R19" s="410" t="s">
        <v>46</v>
      </c>
      <c r="S19" s="411"/>
      <c r="T19" s="283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5"/>
      <c r="AK19" s="327"/>
      <c r="AL19" s="308"/>
      <c r="AM19" s="281"/>
      <c r="AN19" s="281"/>
      <c r="AO19" s="282"/>
      <c r="AP19" s="133"/>
      <c r="AQ19" s="224"/>
      <c r="AR19" s="11"/>
      <c r="AS19" s="10"/>
      <c r="AT19" s="11"/>
      <c r="AU19" s="11"/>
      <c r="AV19" s="12"/>
      <c r="AW19" s="19"/>
      <c r="AX19" s="134"/>
      <c r="AY19" s="134"/>
      <c r="AZ19" s="134"/>
    </row>
    <row r="20" spans="1:52" s="138" customFormat="1" ht="12">
      <c r="A20" s="137"/>
      <c r="B20" s="308"/>
      <c r="C20" s="306"/>
      <c r="D20" s="231" t="s">
        <v>47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29"/>
      <c r="AK20" s="326"/>
      <c r="AL20" s="308"/>
      <c r="AM20" s="16"/>
      <c r="AN20" s="17"/>
      <c r="AO20" s="16"/>
      <c r="AP20" s="16"/>
      <c r="AQ20" s="18"/>
      <c r="AR20" s="20"/>
      <c r="AS20" s="134"/>
      <c r="AT20" s="136"/>
      <c r="AU20" s="136"/>
    </row>
    <row r="21" spans="1:52" s="123" customFormat="1" ht="15" customHeight="1" thickBot="1">
      <c r="A21" s="122"/>
      <c r="B21" s="303"/>
      <c r="C21" s="304"/>
      <c r="D21" s="458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60"/>
      <c r="AK21" s="325"/>
      <c r="AL21" s="303"/>
      <c r="AM21" s="11"/>
      <c r="AN21" s="10"/>
      <c r="AO21" s="11"/>
      <c r="AP21" s="11"/>
      <c r="AQ21" s="21"/>
      <c r="AR21" s="22"/>
      <c r="AS21" s="124"/>
      <c r="AT21" s="124"/>
      <c r="AU21" s="124"/>
    </row>
    <row r="22" spans="1:52" s="138" customFormat="1" ht="9">
      <c r="A22" s="137"/>
      <c r="B22" s="308"/>
      <c r="C22" s="306"/>
      <c r="D22" s="221" t="s">
        <v>48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27"/>
      <c r="AD22" s="236" t="s">
        <v>49</v>
      </c>
      <c r="AE22" s="230"/>
      <c r="AF22" s="230"/>
      <c r="AG22" s="230"/>
      <c r="AH22" s="230"/>
      <c r="AI22" s="230"/>
      <c r="AJ22" s="223"/>
      <c r="AK22" s="326"/>
      <c r="AL22" s="308"/>
      <c r="AM22" s="16"/>
      <c r="AN22" s="17"/>
      <c r="AO22" s="16"/>
      <c r="AP22" s="16"/>
      <c r="AQ22" s="23"/>
      <c r="AR22" s="24"/>
      <c r="AS22" s="139"/>
      <c r="AT22" s="139"/>
      <c r="AU22" s="139"/>
    </row>
    <row r="23" spans="1:52" s="123" customFormat="1" ht="15" customHeight="1" thickBot="1">
      <c r="A23" s="122"/>
      <c r="B23" s="303"/>
      <c r="C23" s="304"/>
      <c r="D23" s="458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75"/>
      <c r="AD23" s="451"/>
      <c r="AE23" s="452"/>
      <c r="AF23" s="452"/>
      <c r="AG23" s="452"/>
      <c r="AH23" s="452"/>
      <c r="AI23" s="452"/>
      <c r="AJ23" s="453"/>
      <c r="AK23" s="325"/>
      <c r="AL23" s="303"/>
      <c r="AM23" s="11"/>
      <c r="AN23" s="10"/>
      <c r="AO23" s="11"/>
      <c r="AP23" s="11"/>
      <c r="AQ23" s="21"/>
      <c r="AR23" s="22"/>
      <c r="AS23" s="124"/>
      <c r="AT23" s="124"/>
      <c r="AU23" s="124"/>
    </row>
    <row r="24" spans="1:52" s="138" customFormat="1" ht="9">
      <c r="A24" s="137"/>
      <c r="B24" s="308"/>
      <c r="C24" s="306"/>
      <c r="D24" s="221" t="s">
        <v>50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27" t="s">
        <v>42</v>
      </c>
      <c r="AD24" s="236" t="s">
        <v>51</v>
      </c>
      <c r="AE24" s="230"/>
      <c r="AF24" s="230"/>
      <c r="AG24" s="230"/>
      <c r="AH24" s="230"/>
      <c r="AI24" s="230"/>
      <c r="AJ24" s="223" t="s">
        <v>42</v>
      </c>
      <c r="AK24" s="326"/>
      <c r="AL24" s="308"/>
      <c r="AM24" s="16"/>
      <c r="AN24" s="17"/>
      <c r="AO24" s="16"/>
      <c r="AP24" s="16"/>
      <c r="AQ24" s="23"/>
      <c r="AR24" s="23"/>
      <c r="AS24" s="139"/>
      <c r="AT24" s="139"/>
      <c r="AU24" s="139"/>
    </row>
    <row r="25" spans="1:52" s="123" customFormat="1" ht="15" customHeight="1" thickBot="1">
      <c r="A25" s="122"/>
      <c r="B25" s="303"/>
      <c r="C25" s="304"/>
      <c r="D25" s="428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30"/>
      <c r="AD25" s="431"/>
      <c r="AE25" s="432"/>
      <c r="AF25" s="432"/>
      <c r="AG25" s="432"/>
      <c r="AH25" s="432"/>
      <c r="AI25" s="432"/>
      <c r="AJ25" s="433"/>
      <c r="AK25" s="325"/>
      <c r="AL25" s="303"/>
      <c r="AM25" s="11"/>
      <c r="AN25" s="10"/>
      <c r="AO25" s="11"/>
      <c r="AP25" s="11"/>
      <c r="AQ25" s="21"/>
      <c r="AR25" s="21"/>
      <c r="AS25" s="124"/>
      <c r="AT25" s="124"/>
      <c r="AU25" s="124"/>
    </row>
    <row r="26" spans="1:52" s="123" customFormat="1" ht="3.75" customHeight="1" thickBot="1">
      <c r="A26" s="122"/>
      <c r="B26" s="303"/>
      <c r="C26" s="304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40"/>
      <c r="U26" s="132"/>
      <c r="V26" s="132"/>
      <c r="W26" s="132"/>
      <c r="X26" s="132"/>
      <c r="Y26" s="132"/>
      <c r="Z26" s="132"/>
      <c r="AA26" s="132"/>
      <c r="AB26" s="132"/>
      <c r="AC26" s="141"/>
      <c r="AD26" s="132"/>
      <c r="AE26" s="132"/>
      <c r="AF26" s="132"/>
      <c r="AG26" s="132"/>
      <c r="AH26" s="132"/>
      <c r="AI26" s="132"/>
      <c r="AJ26" s="132"/>
      <c r="AK26" s="325"/>
      <c r="AL26" s="303"/>
      <c r="AM26" s="11"/>
      <c r="AN26" s="10"/>
      <c r="AO26" s="11"/>
      <c r="AP26" s="11"/>
      <c r="AQ26" s="21"/>
      <c r="AR26" s="21"/>
      <c r="AS26" s="124"/>
      <c r="AT26" s="124"/>
      <c r="AU26" s="124"/>
    </row>
    <row r="27" spans="1:52" s="144" customFormat="1" ht="12" thickBot="1">
      <c r="A27" s="142"/>
      <c r="B27" s="309"/>
      <c r="C27" s="310"/>
      <c r="D27" s="233" t="s">
        <v>52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328"/>
      <c r="AL27" s="329"/>
      <c r="AM27" s="25"/>
      <c r="AN27" s="26"/>
      <c r="AO27" s="25"/>
      <c r="AP27" s="25"/>
      <c r="AQ27" s="27"/>
      <c r="AR27" s="27"/>
      <c r="AS27" s="143"/>
      <c r="AT27" s="143"/>
      <c r="AU27" s="143"/>
    </row>
    <row r="28" spans="1:52" s="123" customFormat="1" ht="3.75" customHeight="1">
      <c r="A28" s="122"/>
      <c r="B28" s="303"/>
      <c r="C28" s="304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325"/>
      <c r="AL28" s="303"/>
      <c r="AM28" s="11"/>
      <c r="AN28" s="10"/>
      <c r="AO28" s="11"/>
      <c r="AP28" s="11"/>
      <c r="AQ28" s="21"/>
      <c r="AR28" s="21"/>
      <c r="AS28" s="124"/>
      <c r="AT28" s="124"/>
      <c r="AU28" s="124"/>
    </row>
    <row r="29" spans="1:52" s="123" customFormat="1" ht="12">
      <c r="A29" s="122"/>
      <c r="B29" s="303"/>
      <c r="C29" s="30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325"/>
      <c r="AL29" s="303"/>
      <c r="AM29" s="11"/>
      <c r="AN29" s="10"/>
      <c r="AO29" s="11"/>
      <c r="AP29" s="11"/>
      <c r="AQ29" s="21"/>
      <c r="AR29" s="21"/>
      <c r="AS29" s="124"/>
      <c r="AT29" s="124"/>
      <c r="AU29" s="124"/>
    </row>
    <row r="30" spans="1:52" s="123" customFormat="1" ht="4.5" customHeight="1">
      <c r="A30" s="122"/>
      <c r="B30" s="303"/>
      <c r="C30" s="30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325"/>
      <c r="AL30" s="303"/>
      <c r="AM30" s="11"/>
      <c r="AN30" s="10"/>
      <c r="AO30" s="11"/>
      <c r="AP30" s="11"/>
      <c r="AQ30" s="21"/>
      <c r="AR30" s="21"/>
      <c r="AS30" s="124"/>
      <c r="AT30" s="124"/>
      <c r="AU30" s="124"/>
    </row>
    <row r="31" spans="1:52" s="123" customFormat="1" ht="3.75" customHeight="1">
      <c r="A31" s="122"/>
      <c r="B31" s="303"/>
      <c r="C31" s="304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325"/>
      <c r="AL31" s="303"/>
      <c r="AM31" s="11"/>
      <c r="AN31" s="10"/>
      <c r="AO31" s="11"/>
      <c r="AP31" s="11"/>
      <c r="AQ31" s="21"/>
      <c r="AR31" s="21"/>
      <c r="AS31" s="124"/>
      <c r="AT31" s="124"/>
      <c r="AU31" s="124"/>
    </row>
    <row r="32" spans="1:52" s="144" customFormat="1" ht="19.5" customHeight="1">
      <c r="A32" s="142"/>
      <c r="B32" s="309"/>
      <c r="C32" s="311"/>
      <c r="D32" s="146" t="s">
        <v>53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8">
        <f ca="1">IF(Ru!E2=1,0,IF(Ru!E2&lt;160,"NO realizar opción de la siguiente ventana para el Rubro principal seleccionado","DEBE realizar una selección adicional de la siguiente ventana de acuerdo a la RES. 481/2011"))</f>
        <v>0</v>
      </c>
      <c r="AK32" s="330"/>
      <c r="AL32" s="309"/>
      <c r="AM32" s="25">
        <f ca="1">+Ru!E2</f>
        <v>1</v>
      </c>
      <c r="AN32" s="26" t="b">
        <f>+IF(AM32&gt;=160,IF(AM33&gt;1,1,0))</f>
        <v>0</v>
      </c>
      <c r="AO32" s="25"/>
      <c r="AP32" s="25"/>
      <c r="AQ32" s="27"/>
      <c r="AR32" s="27"/>
      <c r="AS32" s="143"/>
      <c r="AT32" s="143"/>
      <c r="AU32" s="143"/>
    </row>
    <row r="33" spans="1:47" s="123" customFormat="1" ht="12">
      <c r="A33" s="122"/>
      <c r="B33" s="303"/>
      <c r="C33" s="30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325"/>
      <c r="AL33" s="303"/>
      <c r="AM33" s="11">
        <f ca="1">+Ru!E163</f>
        <v>1</v>
      </c>
      <c r="AN33" s="10"/>
      <c r="AO33" s="11"/>
      <c r="AP33" s="11"/>
      <c r="AQ33" s="21"/>
      <c r="AR33" s="21"/>
      <c r="AS33" s="124"/>
      <c r="AT33" s="124"/>
      <c r="AU33" s="124"/>
    </row>
    <row r="34" spans="1:47" s="123" customFormat="1" ht="4.5" customHeight="1">
      <c r="A34" s="122"/>
      <c r="B34" s="303"/>
      <c r="C34" s="304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325"/>
      <c r="AL34" s="303"/>
      <c r="AM34" s="11"/>
      <c r="AN34" s="10"/>
      <c r="AO34" s="11"/>
      <c r="AP34" s="11"/>
      <c r="AQ34" s="21"/>
      <c r="AR34" s="21"/>
      <c r="AS34" s="124"/>
      <c r="AT34" s="124"/>
      <c r="AU34" s="124"/>
    </row>
    <row r="35" spans="1:47" s="123" customFormat="1" ht="6" customHeight="1">
      <c r="A35" s="122"/>
      <c r="B35" s="303"/>
      <c r="C35" s="30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325"/>
      <c r="AL35" s="303"/>
      <c r="AM35" s="11"/>
      <c r="AN35" s="10"/>
      <c r="AO35" s="11"/>
      <c r="AP35" s="11"/>
      <c r="AQ35" s="21"/>
      <c r="AR35" s="21"/>
      <c r="AS35" s="124"/>
      <c r="AT35" s="124"/>
      <c r="AU35" s="124"/>
    </row>
    <row r="36" spans="1:47" s="129" customFormat="1" ht="15.75" hidden="1" customHeight="1">
      <c r="A36" s="127"/>
      <c r="B36" s="305"/>
      <c r="C36" s="306"/>
      <c r="D36" s="507" t="str">
        <f ca="1">+IF(AM32&lt;160,IF(AM33&gt;1,"NO CORRESPONDE LA SELECCIÓN SEGÚN RES. 481/2011","  "),VLOOKUP(AM33,Ru!$A$165:$G$177,7,0))</f>
        <v xml:space="preserve">  </v>
      </c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331"/>
      <c r="AL36" s="332"/>
      <c r="AM36" s="29"/>
      <c r="AN36" s="7"/>
      <c r="AO36" s="6"/>
      <c r="AP36" s="6"/>
      <c r="AQ36" s="30"/>
      <c r="AR36" s="30"/>
      <c r="AS36" s="149"/>
      <c r="AT36" s="149"/>
      <c r="AU36" s="149"/>
    </row>
    <row r="37" spans="1:47" s="129" customFormat="1" ht="14.25" customHeight="1" thickBot="1">
      <c r="A37" s="127"/>
      <c r="B37" s="305"/>
      <c r="C37" s="306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31"/>
      <c r="AL37" s="332"/>
      <c r="AM37" s="29"/>
      <c r="AN37" s="7"/>
      <c r="AO37" s="6"/>
      <c r="AP37" s="6"/>
      <c r="AQ37" s="30"/>
      <c r="AR37" s="30"/>
      <c r="AS37" s="149"/>
      <c r="AT37" s="149"/>
      <c r="AU37" s="149"/>
    </row>
    <row r="38" spans="1:47" s="129" customFormat="1" ht="14.25" customHeight="1" thickBot="1">
      <c r="A38" s="127"/>
      <c r="B38" s="305"/>
      <c r="C38" s="306"/>
      <c r="D38" s="233" t="s">
        <v>457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331"/>
      <c r="AL38" s="332"/>
      <c r="AM38" s="29"/>
      <c r="AN38" s="7"/>
      <c r="AO38" s="6"/>
      <c r="AP38" s="6"/>
      <c r="AQ38" s="30"/>
      <c r="AR38" s="30"/>
      <c r="AS38" s="149"/>
      <c r="AT38" s="149"/>
      <c r="AU38" s="149"/>
    </row>
    <row r="39" spans="1:47" s="129" customFormat="1" ht="14.25" customHeight="1">
      <c r="A39" s="127"/>
      <c r="B39" s="305"/>
      <c r="C39" s="306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359">
        <v>0</v>
      </c>
      <c r="AI39" s="297"/>
      <c r="AJ39" s="297"/>
      <c r="AK39" s="331"/>
      <c r="AL39" s="332"/>
      <c r="AM39" s="29"/>
      <c r="AN39" s="7"/>
      <c r="AO39" s="6"/>
      <c r="AP39" s="6"/>
      <c r="AQ39" s="30"/>
      <c r="AR39" s="30"/>
      <c r="AS39" s="149"/>
      <c r="AT39" s="149"/>
      <c r="AU39" s="149"/>
    </row>
    <row r="40" spans="1:47" s="129" customFormat="1" ht="14.25" customHeight="1">
      <c r="A40" s="127"/>
      <c r="B40" s="305"/>
      <c r="C40" s="30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331"/>
      <c r="AL40" s="332"/>
      <c r="AM40" s="29"/>
      <c r="AN40" s="7"/>
      <c r="AO40" s="6"/>
      <c r="AP40" s="6"/>
      <c r="AQ40" s="30"/>
      <c r="AR40" s="30"/>
      <c r="AS40" s="149"/>
      <c r="AT40" s="149"/>
      <c r="AU40" s="149"/>
    </row>
    <row r="41" spans="1:47" s="129" customFormat="1" ht="14.25" customHeight="1">
      <c r="A41" s="127"/>
      <c r="B41" s="305"/>
      <c r="C41" s="306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331"/>
      <c r="AL41" s="332"/>
      <c r="AM41" s="29"/>
      <c r="AN41" s="7"/>
      <c r="AO41" s="6"/>
      <c r="AP41" s="6"/>
      <c r="AQ41" s="30"/>
      <c r="AR41" s="30"/>
      <c r="AS41" s="149"/>
      <c r="AT41" s="149"/>
      <c r="AU41" s="149"/>
    </row>
    <row r="42" spans="1:47" s="129" customFormat="1" ht="14.25" customHeight="1">
      <c r="A42" s="127"/>
      <c r="B42" s="305"/>
      <c r="C42" s="306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331"/>
      <c r="AL42" s="332"/>
      <c r="AM42" s="29"/>
      <c r="AN42" s="7"/>
      <c r="AO42" s="6"/>
      <c r="AP42" s="6"/>
      <c r="AQ42" s="30"/>
      <c r="AR42" s="30"/>
      <c r="AS42" s="149"/>
      <c r="AT42" s="149"/>
      <c r="AU42" s="149"/>
    </row>
    <row r="43" spans="1:47" s="129" customFormat="1" ht="14.25" customHeight="1">
      <c r="A43" s="127"/>
      <c r="B43" s="305"/>
      <c r="C43" s="306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331"/>
      <c r="AL43" s="332"/>
      <c r="AM43" s="29"/>
      <c r="AN43" s="7"/>
      <c r="AO43" s="6"/>
      <c r="AP43" s="6"/>
      <c r="AQ43" s="30"/>
      <c r="AR43" s="30"/>
      <c r="AS43" s="149"/>
      <c r="AT43" s="149"/>
      <c r="AU43" s="149"/>
    </row>
    <row r="44" spans="1:47" s="129" customFormat="1" ht="14.25" customHeight="1">
      <c r="A44" s="127"/>
      <c r="B44" s="305"/>
      <c r="C44" s="306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331"/>
      <c r="AL44" s="332"/>
      <c r="AM44" s="29"/>
      <c r="AN44" s="7"/>
      <c r="AO44" s="6"/>
      <c r="AP44" s="6"/>
      <c r="AQ44" s="30"/>
      <c r="AR44" s="30"/>
      <c r="AS44" s="149"/>
      <c r="AT44" s="149"/>
      <c r="AU44" s="149"/>
    </row>
    <row r="45" spans="1:47" s="123" customFormat="1" ht="4.5" customHeight="1" thickBot="1">
      <c r="A45" s="122"/>
      <c r="B45" s="303"/>
      <c r="C45" s="304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325"/>
      <c r="AL45" s="303"/>
      <c r="AM45" s="11"/>
      <c r="AN45" s="10"/>
      <c r="AO45" s="11"/>
      <c r="AP45" s="11"/>
      <c r="AQ45" s="21"/>
      <c r="AR45" s="21"/>
      <c r="AS45" s="124"/>
      <c r="AT45" s="124"/>
      <c r="AU45" s="124"/>
    </row>
    <row r="46" spans="1:47" s="138" customFormat="1" ht="9">
      <c r="A46" s="137"/>
      <c r="B46" s="308"/>
      <c r="C46" s="306"/>
      <c r="D46" s="238" t="s">
        <v>54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23"/>
      <c r="AK46" s="326"/>
      <c r="AL46" s="308"/>
      <c r="AM46" s="16"/>
      <c r="AN46" s="17"/>
      <c r="AO46" s="16"/>
      <c r="AP46" s="16"/>
      <c r="AQ46" s="23"/>
      <c r="AR46" s="23"/>
      <c r="AS46" s="139"/>
      <c r="AT46" s="139"/>
      <c r="AU46" s="139"/>
    </row>
    <row r="47" spans="1:47" s="123" customFormat="1" ht="15" customHeight="1" thickBot="1">
      <c r="A47" s="122"/>
      <c r="B47" s="303"/>
      <c r="C47" s="304"/>
      <c r="D47" s="428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43"/>
      <c r="AK47" s="325"/>
      <c r="AL47" s="303"/>
      <c r="AM47" s="11"/>
      <c r="AN47" s="10"/>
      <c r="AO47" s="11"/>
      <c r="AP47" s="11"/>
      <c r="AQ47" s="21"/>
      <c r="AR47" s="21"/>
      <c r="AS47" s="124"/>
      <c r="AT47" s="124"/>
      <c r="AU47" s="124"/>
    </row>
    <row r="48" spans="1:47" s="123" customFormat="1" ht="3.75" customHeight="1" thickBot="1">
      <c r="A48" s="122"/>
      <c r="B48" s="303"/>
      <c r="C48" s="304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325"/>
      <c r="AL48" s="303"/>
      <c r="AM48" s="11"/>
      <c r="AN48" s="10"/>
      <c r="AO48" s="11"/>
      <c r="AP48" s="11"/>
      <c r="AQ48" s="21"/>
      <c r="AR48" s="21"/>
      <c r="AS48" s="124"/>
      <c r="AT48" s="124"/>
      <c r="AU48" s="124"/>
    </row>
    <row r="49" spans="1:47" s="144" customFormat="1" ht="12" thickBot="1">
      <c r="A49" s="142"/>
      <c r="B49" s="309"/>
      <c r="C49" s="310"/>
      <c r="D49" s="233" t="s">
        <v>55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 t="s">
        <v>56</v>
      </c>
      <c r="AK49" s="328"/>
      <c r="AL49" s="329"/>
      <c r="AM49" s="25"/>
      <c r="AN49" s="26"/>
      <c r="AO49" s="25"/>
      <c r="AP49" s="25"/>
      <c r="AQ49" s="27"/>
      <c r="AR49" s="27"/>
      <c r="AS49" s="143"/>
      <c r="AT49" s="143"/>
      <c r="AU49" s="143"/>
    </row>
    <row r="50" spans="1:47" s="123" customFormat="1" ht="3.75" customHeight="1" thickBot="1">
      <c r="A50" s="122"/>
      <c r="B50" s="303"/>
      <c r="C50" s="304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325"/>
      <c r="AL50" s="303"/>
      <c r="AM50" s="11"/>
      <c r="AN50" s="10"/>
      <c r="AO50" s="11"/>
      <c r="AP50" s="11"/>
      <c r="AQ50" s="21"/>
      <c r="AR50" s="21"/>
      <c r="AS50" s="124"/>
      <c r="AT50" s="124"/>
      <c r="AU50" s="124"/>
    </row>
    <row r="51" spans="1:47" s="129" customFormat="1" ht="9">
      <c r="A51" s="127"/>
      <c r="B51" s="305"/>
      <c r="C51" s="307"/>
      <c r="D51" s="221" t="s">
        <v>57</v>
      </c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39"/>
      <c r="AK51" s="324"/>
      <c r="AL51" s="305"/>
      <c r="AM51" s="6"/>
      <c r="AN51" s="7"/>
      <c r="AO51" s="6"/>
      <c r="AP51" s="6"/>
      <c r="AQ51" s="30"/>
      <c r="AR51" s="30"/>
      <c r="AS51" s="149"/>
      <c r="AT51" s="149"/>
      <c r="AU51" s="149"/>
    </row>
    <row r="52" spans="1:47" s="123" customFormat="1" ht="3.75" customHeight="1">
      <c r="A52" s="122"/>
      <c r="B52" s="303"/>
      <c r="C52" s="304"/>
      <c r="D52" s="240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241"/>
      <c r="AK52" s="325"/>
      <c r="AL52" s="303"/>
      <c r="AM52" s="11"/>
      <c r="AN52" s="10"/>
      <c r="AO52" s="11"/>
      <c r="AP52" s="11"/>
      <c r="AQ52" s="21"/>
      <c r="AR52" s="21"/>
      <c r="AS52" s="124"/>
      <c r="AT52" s="124"/>
      <c r="AU52" s="124"/>
    </row>
    <row r="53" spans="1:47" s="123" customFormat="1" ht="12">
      <c r="A53" s="122"/>
      <c r="B53" s="303"/>
      <c r="C53" s="304"/>
      <c r="D53" s="242"/>
      <c r="E53" s="128" t="s">
        <v>58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28"/>
      <c r="AI53" s="128"/>
      <c r="AJ53" s="243"/>
      <c r="AK53" s="325"/>
      <c r="AL53" s="303"/>
      <c r="AM53" s="31" t="b">
        <v>0</v>
      </c>
      <c r="AN53" s="10">
        <f>+IF(AM53=TRUE,"G0",0)</f>
        <v>0</v>
      </c>
      <c r="AO53" s="11">
        <f>+IF(AN57&lt;&gt;0,AN57,IF(AN55&lt;&gt;0,AN55,IF(AN53&lt;&gt;0,AN53,0)))</f>
        <v>0</v>
      </c>
      <c r="AP53" s="11"/>
      <c r="AQ53" s="21"/>
      <c r="AR53" s="21"/>
      <c r="AS53" s="124"/>
      <c r="AT53" s="124"/>
      <c r="AU53" s="124"/>
    </row>
    <row r="54" spans="1:47" s="123" customFormat="1" ht="3.75" customHeight="1">
      <c r="A54" s="122"/>
      <c r="B54" s="303"/>
      <c r="C54" s="304"/>
      <c r="D54" s="24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28"/>
      <c r="AI54" s="128"/>
      <c r="AJ54" s="243"/>
      <c r="AK54" s="325"/>
      <c r="AL54" s="303"/>
      <c r="AM54" s="11"/>
      <c r="AN54" s="10"/>
      <c r="AO54" s="11"/>
      <c r="AP54" s="11"/>
      <c r="AQ54" s="21"/>
      <c r="AR54" s="21"/>
      <c r="AS54" s="124"/>
      <c r="AT54" s="124"/>
      <c r="AU54" s="124"/>
    </row>
    <row r="55" spans="1:47" s="123" customFormat="1" ht="12">
      <c r="A55" s="122"/>
      <c r="B55" s="303"/>
      <c r="C55" s="304"/>
      <c r="D55" s="242"/>
      <c r="E55" s="128" t="s">
        <v>59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28"/>
      <c r="AI55" s="128"/>
      <c r="AJ55" s="243"/>
      <c r="AK55" s="325"/>
      <c r="AL55" s="303"/>
      <c r="AM55" s="11" t="b">
        <v>0</v>
      </c>
      <c r="AN55" s="10">
        <f>+IF(AM55=TRUE,"G1",0)</f>
        <v>0</v>
      </c>
      <c r="AO55" s="11"/>
      <c r="AP55" s="11"/>
      <c r="AQ55" s="21"/>
      <c r="AR55" s="21"/>
      <c r="AS55" s="124"/>
      <c r="AT55" s="124"/>
      <c r="AU55" s="124"/>
    </row>
    <row r="56" spans="1:47" s="123" customFormat="1" ht="3.75" customHeight="1">
      <c r="A56" s="122"/>
      <c r="B56" s="303"/>
      <c r="C56" s="304"/>
      <c r="D56" s="242"/>
      <c r="E56" s="152"/>
      <c r="F56" s="152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4"/>
      <c r="AI56" s="154"/>
      <c r="AJ56" s="244"/>
      <c r="AK56" s="333"/>
      <c r="AL56" s="334"/>
      <c r="AM56" s="11"/>
      <c r="AN56" s="10"/>
      <c r="AO56" s="11"/>
      <c r="AP56" s="11"/>
      <c r="AQ56" s="21"/>
      <c r="AR56" s="21"/>
      <c r="AS56" s="124"/>
      <c r="AT56" s="124"/>
      <c r="AU56" s="124"/>
    </row>
    <row r="57" spans="1:47" s="123" customFormat="1" thickBot="1">
      <c r="A57" s="122"/>
      <c r="B57" s="303"/>
      <c r="C57" s="304"/>
      <c r="D57" s="245"/>
      <c r="E57" s="246" t="s">
        <v>60</v>
      </c>
      <c r="F57" s="246"/>
      <c r="G57" s="247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7"/>
      <c r="AI57" s="247"/>
      <c r="AJ57" s="249"/>
      <c r="AK57" s="333"/>
      <c r="AL57" s="334"/>
      <c r="AM57" s="31" t="b">
        <v>0</v>
      </c>
      <c r="AN57" s="10">
        <f>+IF(AM57=TRUE,"G2",0)</f>
        <v>0</v>
      </c>
      <c r="AO57" s="11"/>
      <c r="AP57" s="11"/>
      <c r="AQ57" s="21"/>
      <c r="AR57" s="21"/>
      <c r="AS57" s="124"/>
      <c r="AT57" s="124"/>
      <c r="AU57" s="124"/>
    </row>
    <row r="58" spans="1:47" s="123" customFormat="1" ht="3.75" customHeight="1" thickBot="1">
      <c r="A58" s="122"/>
      <c r="B58" s="303"/>
      <c r="C58" s="304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325"/>
      <c r="AL58" s="303"/>
      <c r="AM58" s="11"/>
      <c r="AN58" s="10"/>
      <c r="AO58" s="11"/>
      <c r="AP58" s="11"/>
      <c r="AQ58" s="21"/>
      <c r="AR58" s="21"/>
      <c r="AS58" s="124"/>
      <c r="AT58" s="124"/>
      <c r="AU58" s="124"/>
    </row>
    <row r="59" spans="1:47" s="129" customFormat="1" ht="9">
      <c r="A59" s="127"/>
      <c r="B59" s="305"/>
      <c r="C59" s="307"/>
      <c r="D59" s="236" t="s">
        <v>61</v>
      </c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39"/>
      <c r="AK59" s="324"/>
      <c r="AL59" s="305"/>
      <c r="AM59" s="6"/>
      <c r="AN59" s="7"/>
      <c r="AO59" s="6"/>
      <c r="AP59" s="6"/>
      <c r="AQ59" s="30"/>
      <c r="AR59" s="30"/>
      <c r="AS59" s="149"/>
      <c r="AT59" s="149"/>
      <c r="AU59" s="149"/>
    </row>
    <row r="60" spans="1:47" s="123" customFormat="1" ht="3.75" customHeight="1">
      <c r="A60" s="122"/>
      <c r="B60" s="303"/>
      <c r="C60" s="304"/>
      <c r="D60" s="240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241"/>
      <c r="AK60" s="325"/>
      <c r="AL60" s="303"/>
      <c r="AM60" s="11"/>
      <c r="AN60" s="10"/>
      <c r="AO60" s="11"/>
      <c r="AP60" s="11"/>
      <c r="AQ60" s="21"/>
      <c r="AR60" s="21"/>
      <c r="AS60" s="124"/>
      <c r="AT60" s="124"/>
      <c r="AU60" s="124"/>
    </row>
    <row r="61" spans="1:47" s="123" customFormat="1" ht="12" customHeight="1">
      <c r="A61" s="122"/>
      <c r="B61" s="303"/>
      <c r="C61" s="304"/>
      <c r="D61" s="242"/>
      <c r="E61" s="423" t="s">
        <v>62</v>
      </c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4"/>
      <c r="AK61" s="335"/>
      <c r="AL61" s="336"/>
      <c r="AM61" s="11" t="b">
        <v>0</v>
      </c>
      <c r="AN61" s="10">
        <f>+IF(AM61=TRUE,"L0",0)</f>
        <v>0</v>
      </c>
      <c r="AO61" s="11">
        <f>+IF(AN66&lt;&gt;0,AN66,IF(AN63&lt;&gt;0,AN63,IF(AN61&lt;&gt;0,AN61,0)))</f>
        <v>0</v>
      </c>
      <c r="AP61" s="11"/>
      <c r="AQ61" s="21"/>
      <c r="AR61" s="21"/>
      <c r="AS61" s="124"/>
      <c r="AT61" s="124"/>
      <c r="AU61" s="124"/>
    </row>
    <row r="62" spans="1:47" s="123" customFormat="1" ht="3.75" customHeight="1">
      <c r="A62" s="122"/>
      <c r="B62" s="303"/>
      <c r="C62" s="304"/>
      <c r="D62" s="24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250"/>
      <c r="AK62" s="325"/>
      <c r="AL62" s="303"/>
      <c r="AM62" s="11"/>
      <c r="AN62" s="10"/>
      <c r="AO62" s="11"/>
      <c r="AP62" s="11"/>
      <c r="AQ62" s="21"/>
      <c r="AR62" s="21"/>
      <c r="AS62" s="124"/>
      <c r="AT62" s="124"/>
      <c r="AU62" s="124"/>
    </row>
    <row r="63" spans="1:47" s="123" customFormat="1" ht="12" customHeight="1">
      <c r="A63" s="122"/>
      <c r="B63" s="303"/>
      <c r="C63" s="304"/>
      <c r="D63" s="242"/>
      <c r="E63" s="425" t="s">
        <v>63</v>
      </c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6"/>
      <c r="AK63" s="322"/>
      <c r="AL63" s="323"/>
      <c r="AM63" s="11" t="b">
        <v>0</v>
      </c>
      <c r="AN63" s="10">
        <f>+IF(AM63=TRUE,"L1",0)</f>
        <v>0</v>
      </c>
      <c r="AO63" s="11"/>
      <c r="AP63" s="11"/>
      <c r="AQ63" s="21"/>
      <c r="AR63" s="21"/>
      <c r="AS63" s="124"/>
      <c r="AT63" s="124"/>
      <c r="AU63" s="124"/>
    </row>
    <row r="64" spans="1:47" s="123" customFormat="1" ht="8.25" customHeight="1">
      <c r="A64" s="122"/>
      <c r="B64" s="303"/>
      <c r="C64" s="304"/>
      <c r="D64" s="242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6"/>
      <c r="AK64" s="322"/>
      <c r="AL64" s="323"/>
      <c r="AM64" s="11"/>
      <c r="AN64" s="10"/>
      <c r="AO64" s="11"/>
      <c r="AP64" s="11"/>
      <c r="AQ64" s="21"/>
      <c r="AR64" s="21"/>
      <c r="AS64" s="124"/>
      <c r="AT64" s="124"/>
      <c r="AU64" s="124"/>
    </row>
    <row r="65" spans="1:47" s="123" customFormat="1" ht="3.75" customHeight="1">
      <c r="A65" s="122"/>
      <c r="B65" s="303"/>
      <c r="C65" s="304"/>
      <c r="D65" s="24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250"/>
      <c r="AK65" s="325"/>
      <c r="AL65" s="303"/>
      <c r="AM65" s="11"/>
      <c r="AN65" s="10"/>
      <c r="AO65" s="11"/>
      <c r="AP65" s="11"/>
      <c r="AQ65" s="21"/>
      <c r="AR65" s="21"/>
      <c r="AS65" s="124"/>
      <c r="AT65" s="124"/>
      <c r="AU65" s="124"/>
    </row>
    <row r="66" spans="1:47" s="123" customFormat="1" ht="12.75" customHeight="1" thickBot="1">
      <c r="A66" s="122"/>
      <c r="B66" s="303"/>
      <c r="C66" s="304"/>
      <c r="D66" s="245"/>
      <c r="E66" s="434" t="s">
        <v>64</v>
      </c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5"/>
      <c r="AK66" s="322"/>
      <c r="AL66" s="323"/>
      <c r="AM66" s="11" t="b">
        <f>FALSE</f>
        <v>0</v>
      </c>
      <c r="AN66" s="10">
        <f>+IF(AM66=TRUE,"L2",0)</f>
        <v>0</v>
      </c>
      <c r="AO66" s="11"/>
      <c r="AP66" s="11"/>
      <c r="AQ66" s="21"/>
      <c r="AR66" s="21"/>
      <c r="AS66" s="124"/>
      <c r="AT66" s="124"/>
      <c r="AU66" s="124"/>
    </row>
    <row r="67" spans="1:47" s="123" customFormat="1" ht="3.75" customHeight="1" thickBot="1">
      <c r="A67" s="122"/>
      <c r="B67" s="303"/>
      <c r="C67" s="304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325"/>
      <c r="AL67" s="303"/>
      <c r="AM67" s="11"/>
      <c r="AN67" s="10"/>
      <c r="AO67" s="11"/>
      <c r="AP67" s="11"/>
      <c r="AQ67" s="21"/>
      <c r="AR67" s="21"/>
      <c r="AS67" s="124"/>
      <c r="AT67" s="124"/>
      <c r="AU67" s="124"/>
    </row>
    <row r="68" spans="1:47" s="129" customFormat="1" ht="9">
      <c r="A68" s="127"/>
      <c r="B68" s="305"/>
      <c r="C68" s="307"/>
      <c r="D68" s="236" t="s">
        <v>65</v>
      </c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39"/>
      <c r="AK68" s="324"/>
      <c r="AL68" s="305"/>
      <c r="AM68" s="6"/>
      <c r="AN68" s="7"/>
      <c r="AO68" s="6"/>
      <c r="AP68" s="6"/>
      <c r="AQ68" s="30"/>
      <c r="AR68" s="30"/>
      <c r="AS68" s="149"/>
      <c r="AT68" s="149"/>
      <c r="AU68" s="149"/>
    </row>
    <row r="69" spans="1:47" s="123" customFormat="1" ht="3.75" customHeight="1">
      <c r="A69" s="122"/>
      <c r="B69" s="303"/>
      <c r="C69" s="304"/>
      <c r="D69" s="240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241"/>
      <c r="AK69" s="325"/>
      <c r="AL69" s="303"/>
      <c r="AM69" s="11"/>
      <c r="AN69" s="10"/>
      <c r="AO69" s="11"/>
      <c r="AP69" s="11"/>
      <c r="AQ69" s="21"/>
      <c r="AR69" s="21"/>
      <c r="AS69" s="124"/>
      <c r="AT69" s="124"/>
      <c r="AU69" s="124"/>
    </row>
    <row r="70" spans="1:47" s="123" customFormat="1" ht="12" customHeight="1">
      <c r="A70" s="122"/>
      <c r="B70" s="303"/>
      <c r="C70" s="304"/>
      <c r="D70" s="242"/>
      <c r="E70" s="423" t="s">
        <v>66</v>
      </c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4"/>
      <c r="AK70" s="335"/>
      <c r="AL70" s="336"/>
      <c r="AM70" s="31" t="b">
        <v>0</v>
      </c>
      <c r="AN70" s="10">
        <f>+IF(AM70=TRUE,"S0",0)</f>
        <v>0</v>
      </c>
      <c r="AO70" s="11">
        <f>+IF(AN75&lt;&gt;0,AN75,IF(AN72&lt;&gt;0,AN72,IF(AN70&lt;&gt;0,AN70,0)))</f>
        <v>0</v>
      </c>
      <c r="AP70" s="11"/>
      <c r="AQ70" s="21"/>
      <c r="AR70" s="21"/>
      <c r="AS70" s="124"/>
      <c r="AT70" s="124"/>
      <c r="AU70" s="124"/>
    </row>
    <row r="71" spans="1:47" s="123" customFormat="1" ht="3.75" customHeight="1">
      <c r="A71" s="122"/>
      <c r="B71" s="303"/>
      <c r="C71" s="304"/>
      <c r="D71" s="24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250"/>
      <c r="AK71" s="325"/>
      <c r="AL71" s="303"/>
      <c r="AM71" s="11"/>
      <c r="AN71" s="10"/>
      <c r="AO71" s="11"/>
      <c r="AP71" s="11"/>
      <c r="AQ71" s="21"/>
      <c r="AR71" s="21"/>
      <c r="AS71" s="124"/>
      <c r="AT71" s="124"/>
      <c r="AU71" s="124"/>
    </row>
    <row r="72" spans="1:47" s="123" customFormat="1" ht="12" customHeight="1">
      <c r="A72" s="122"/>
      <c r="B72" s="303"/>
      <c r="C72" s="304"/>
      <c r="D72" s="242"/>
      <c r="E72" s="425" t="s">
        <v>67</v>
      </c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6"/>
      <c r="AK72" s="322"/>
      <c r="AL72" s="323"/>
      <c r="AM72" s="11" t="b">
        <v>0</v>
      </c>
      <c r="AN72" s="10">
        <f>+IF(AM72=TRUE,"S1",0)</f>
        <v>0</v>
      </c>
      <c r="AO72" s="11"/>
      <c r="AP72" s="11"/>
      <c r="AQ72" s="21"/>
      <c r="AR72" s="21"/>
      <c r="AS72" s="124"/>
      <c r="AT72" s="124"/>
      <c r="AU72" s="124"/>
    </row>
    <row r="73" spans="1:47" s="123" customFormat="1" ht="8.25" customHeight="1">
      <c r="A73" s="122"/>
      <c r="B73" s="303"/>
      <c r="C73" s="304"/>
      <c r="D73" s="242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6"/>
      <c r="AK73" s="322"/>
      <c r="AL73" s="323"/>
      <c r="AM73" s="11"/>
      <c r="AN73" s="10"/>
      <c r="AO73" s="11"/>
      <c r="AP73" s="11"/>
      <c r="AQ73" s="21"/>
      <c r="AR73" s="21"/>
      <c r="AS73" s="124"/>
      <c r="AT73" s="124"/>
      <c r="AU73" s="124"/>
    </row>
    <row r="74" spans="1:47" s="123" customFormat="1" ht="3.75" customHeight="1">
      <c r="A74" s="122"/>
      <c r="B74" s="303"/>
      <c r="C74" s="304"/>
      <c r="D74" s="24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250"/>
      <c r="AK74" s="325"/>
      <c r="AL74" s="303"/>
      <c r="AM74" s="11"/>
      <c r="AN74" s="10"/>
      <c r="AO74" s="11"/>
      <c r="AP74" s="11"/>
      <c r="AQ74" s="21"/>
      <c r="AR74" s="21"/>
      <c r="AS74" s="124"/>
      <c r="AT74" s="124"/>
      <c r="AU74" s="124"/>
    </row>
    <row r="75" spans="1:47" s="123" customFormat="1" ht="12" customHeight="1">
      <c r="A75" s="122"/>
      <c r="B75" s="303"/>
      <c r="C75" s="304"/>
      <c r="D75" s="242"/>
      <c r="E75" s="423" t="s">
        <v>68</v>
      </c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4"/>
      <c r="AK75" s="335"/>
      <c r="AL75" s="337"/>
      <c r="AM75" s="31" t="b">
        <v>0</v>
      </c>
      <c r="AN75" s="10">
        <f>IF((MAX(AN77:AN83))=1,"S1",IF((MAX(AN77:AN83))=2,"S2",IF((MAX(AN77:AN83))=3,"S3",IF((MAX(AN77:AN83))=4,"S4",0))))</f>
        <v>0</v>
      </c>
      <c r="AO75" s="11"/>
      <c r="AP75" s="11"/>
      <c r="AQ75" s="21"/>
      <c r="AR75" s="21"/>
      <c r="AS75" s="124"/>
      <c r="AT75" s="124"/>
      <c r="AU75" s="124"/>
    </row>
    <row r="76" spans="1:47" s="123" customFormat="1" ht="3.75" customHeight="1">
      <c r="A76" s="122"/>
      <c r="B76" s="303"/>
      <c r="C76" s="304"/>
      <c r="D76" s="240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241"/>
      <c r="AK76" s="325"/>
      <c r="AL76" s="318"/>
      <c r="AM76" s="11"/>
      <c r="AN76" s="10"/>
      <c r="AO76" s="11"/>
      <c r="AP76" s="11"/>
      <c r="AQ76" s="21"/>
      <c r="AR76" s="21"/>
      <c r="AS76" s="124"/>
      <c r="AT76" s="124"/>
      <c r="AU76" s="124"/>
    </row>
    <row r="77" spans="1:47" s="123" customFormat="1" thickBot="1">
      <c r="A77" s="122"/>
      <c r="B77" s="303"/>
      <c r="C77" s="304"/>
      <c r="D77" s="485" t="str">
        <f>+IF(AM75=FALSE," ",IF(AM75=TRUE,IF(SUM(AN77:AN83)=0,"ELEGIR UNO"," ")))</f>
        <v/>
      </c>
      <c r="E77" s="486"/>
      <c r="F77" s="486"/>
      <c r="G77" s="155"/>
      <c r="H77" s="132"/>
      <c r="I77" s="128" t="s">
        <v>69</v>
      </c>
      <c r="J77" s="128"/>
      <c r="K77" s="128"/>
      <c r="L77" s="128"/>
      <c r="M77" s="128"/>
      <c r="N77" s="128"/>
      <c r="O77" s="128"/>
      <c r="P77" s="128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250"/>
      <c r="AK77" s="325"/>
      <c r="AL77" s="318"/>
      <c r="AM77" s="11" t="b">
        <v>0</v>
      </c>
      <c r="AN77" s="10">
        <f>+IF(AM77=TRUE,1,0)</f>
        <v>0</v>
      </c>
      <c r="AO77" s="11"/>
      <c r="AP77" s="11"/>
      <c r="AQ77" s="21"/>
      <c r="AR77" s="21"/>
      <c r="AS77" s="124"/>
      <c r="AT77" s="124"/>
      <c r="AU77" s="124"/>
    </row>
    <row r="78" spans="1:47" s="123" customFormat="1" ht="3.75" customHeight="1" thickBot="1">
      <c r="A78" s="122"/>
      <c r="B78" s="303"/>
      <c r="C78" s="304"/>
      <c r="D78" s="485"/>
      <c r="E78" s="486"/>
      <c r="F78" s="486"/>
      <c r="G78" s="155"/>
      <c r="H78" s="13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250"/>
      <c r="AK78" s="325"/>
      <c r="AL78" s="318"/>
      <c r="AM78" s="11"/>
      <c r="AN78" s="10"/>
      <c r="AO78" s="11"/>
      <c r="AP78" s="11"/>
      <c r="AQ78" s="21"/>
      <c r="AR78" s="21"/>
      <c r="AS78" s="124"/>
      <c r="AT78" s="124"/>
      <c r="AU78" s="124"/>
    </row>
    <row r="79" spans="1:47" s="123" customFormat="1" thickBot="1">
      <c r="A79" s="122"/>
      <c r="B79" s="303"/>
      <c r="C79" s="304"/>
      <c r="D79" s="485"/>
      <c r="E79" s="486"/>
      <c r="F79" s="486"/>
      <c r="G79" s="155"/>
      <c r="H79" s="132"/>
      <c r="I79" s="128" t="s">
        <v>70</v>
      </c>
      <c r="J79" s="128"/>
      <c r="K79" s="128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250"/>
      <c r="AK79" s="325"/>
      <c r="AL79" s="318"/>
      <c r="AM79" s="31" t="b">
        <v>0</v>
      </c>
      <c r="AN79" s="10">
        <f>+IF(AM79=TRUE,2,0)</f>
        <v>0</v>
      </c>
      <c r="AO79" s="11"/>
      <c r="AP79" s="11"/>
      <c r="AQ79" s="21"/>
      <c r="AR79" s="21"/>
      <c r="AS79" s="124"/>
      <c r="AT79" s="124"/>
      <c r="AU79" s="124"/>
    </row>
    <row r="80" spans="1:47" s="123" customFormat="1" ht="3.75" customHeight="1" thickBot="1">
      <c r="A80" s="122"/>
      <c r="B80" s="303"/>
      <c r="C80" s="304"/>
      <c r="D80" s="485"/>
      <c r="E80" s="486"/>
      <c r="F80" s="486"/>
      <c r="G80" s="155"/>
      <c r="H80" s="13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250"/>
      <c r="AK80" s="325"/>
      <c r="AL80" s="318"/>
      <c r="AM80" s="11"/>
      <c r="AN80" s="10"/>
      <c r="AO80" s="11"/>
      <c r="AP80" s="11"/>
      <c r="AQ80" s="21"/>
      <c r="AR80" s="21"/>
      <c r="AS80" s="124"/>
      <c r="AT80" s="124"/>
      <c r="AU80" s="124"/>
    </row>
    <row r="81" spans="1:47" s="123" customFormat="1" thickBot="1">
      <c r="A81" s="122"/>
      <c r="B81" s="303"/>
      <c r="C81" s="304"/>
      <c r="D81" s="485"/>
      <c r="E81" s="486"/>
      <c r="F81" s="486"/>
      <c r="G81" s="155"/>
      <c r="H81" s="132"/>
      <c r="I81" s="128" t="s">
        <v>71</v>
      </c>
      <c r="J81" s="128"/>
      <c r="K81" s="128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250"/>
      <c r="AK81" s="325"/>
      <c r="AL81" s="318"/>
      <c r="AM81" s="11" t="b">
        <v>0</v>
      </c>
      <c r="AN81" s="10">
        <f>+IF(AM81=TRUE,3,0)</f>
        <v>0</v>
      </c>
      <c r="AO81" s="11"/>
      <c r="AP81" s="11"/>
      <c r="AQ81" s="21"/>
      <c r="AR81" s="21"/>
      <c r="AS81" s="124"/>
      <c r="AT81" s="124"/>
      <c r="AU81" s="124"/>
    </row>
    <row r="82" spans="1:47" s="123" customFormat="1" ht="3.75" customHeight="1" thickBot="1">
      <c r="A82" s="122"/>
      <c r="B82" s="303"/>
      <c r="C82" s="304"/>
      <c r="D82" s="485"/>
      <c r="E82" s="486"/>
      <c r="F82" s="486"/>
      <c r="G82" s="155"/>
      <c r="H82" s="13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250"/>
      <c r="AK82" s="325"/>
      <c r="AL82" s="318"/>
      <c r="AM82" s="11"/>
      <c r="AN82" s="10"/>
      <c r="AO82" s="11"/>
      <c r="AP82" s="11"/>
      <c r="AQ82" s="21"/>
      <c r="AR82" s="21"/>
      <c r="AS82" s="124"/>
      <c r="AT82" s="124"/>
      <c r="AU82" s="124"/>
    </row>
    <row r="83" spans="1:47" s="123" customFormat="1" thickBot="1">
      <c r="A83" s="122"/>
      <c r="B83" s="303"/>
      <c r="C83" s="304"/>
      <c r="D83" s="487"/>
      <c r="E83" s="488"/>
      <c r="F83" s="488"/>
      <c r="G83" s="251"/>
      <c r="H83" s="219"/>
      <c r="I83" s="246" t="s">
        <v>72</v>
      </c>
      <c r="J83" s="246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3"/>
      <c r="AK83" s="325"/>
      <c r="AL83" s="318"/>
      <c r="AM83" s="11" t="b">
        <f>FALSE</f>
        <v>0</v>
      </c>
      <c r="AN83" s="10">
        <f>+IF(AM83=TRUE,4,0)</f>
        <v>0</v>
      </c>
      <c r="AO83" s="11"/>
      <c r="AP83" s="11"/>
      <c r="AQ83" s="21"/>
      <c r="AR83" s="21"/>
      <c r="AS83" s="124"/>
      <c r="AT83" s="124"/>
      <c r="AU83" s="124"/>
    </row>
    <row r="84" spans="1:47" s="123" customFormat="1" ht="12.75" hidden="1" customHeight="1" thickBot="1">
      <c r="B84" s="312"/>
      <c r="C84" s="313"/>
      <c r="D84" s="156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57"/>
      <c r="AK84" s="333"/>
      <c r="AL84" s="334"/>
      <c r="AM84" s="32"/>
      <c r="AN84" s="33"/>
      <c r="AO84" s="11" t="s">
        <v>73</v>
      </c>
      <c r="AP84" s="34">
        <v>0</v>
      </c>
      <c r="AQ84" s="35">
        <v>1</v>
      </c>
      <c r="AR84" s="35">
        <v>2</v>
      </c>
      <c r="AS84" s="123">
        <v>3</v>
      </c>
      <c r="AT84" s="123">
        <v>4</v>
      </c>
    </row>
    <row r="85" spans="1:47" s="123" customFormat="1" ht="12.75" hidden="1" customHeight="1" thickBot="1">
      <c r="B85" s="312"/>
      <c r="C85" s="313"/>
      <c r="D85" s="442" t="s">
        <v>74</v>
      </c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74">
        <f ca="1">+VLOOKUP(AM85,TIPO!$E$2:$F$97,2,0)</f>
        <v>0</v>
      </c>
      <c r="X85" s="474"/>
      <c r="Y85" s="474"/>
      <c r="Z85" s="474"/>
      <c r="AA85" s="474"/>
      <c r="AB85" s="140"/>
      <c r="AC85" s="140"/>
      <c r="AD85" s="140"/>
      <c r="AE85" s="140"/>
      <c r="AF85" s="140"/>
      <c r="AG85" s="140"/>
      <c r="AH85" s="140"/>
      <c r="AI85" s="140"/>
      <c r="AJ85" s="157"/>
      <c r="AK85" s="333"/>
      <c r="AL85" s="334"/>
      <c r="AM85" s="32" t="str">
        <f>+AO53&amp;AO61&amp;AO70</f>
        <v>000</v>
      </c>
      <c r="AN85" s="33"/>
      <c r="AO85" s="32" t="s">
        <v>75</v>
      </c>
      <c r="AP85" s="36">
        <v>0</v>
      </c>
      <c r="AQ85" s="37">
        <v>1</v>
      </c>
      <c r="AR85" s="37">
        <v>3</v>
      </c>
      <c r="AS85" s="123">
        <v>4</v>
      </c>
      <c r="AT85" s="123">
        <v>6</v>
      </c>
    </row>
    <row r="86" spans="1:47" s="123" customFormat="1" ht="12.75" hidden="1" customHeight="1" thickBot="1">
      <c r="B86" s="312"/>
      <c r="C86" s="313"/>
      <c r="D86" s="158"/>
      <c r="E86" s="159"/>
      <c r="F86" s="159"/>
      <c r="G86" s="159"/>
      <c r="H86" s="407"/>
      <c r="I86" s="407"/>
      <c r="J86" s="160"/>
      <c r="K86" s="407"/>
      <c r="L86" s="407"/>
      <c r="M86" s="160"/>
      <c r="N86" s="407"/>
      <c r="O86" s="407"/>
      <c r="P86" s="160"/>
      <c r="Q86" s="407"/>
      <c r="R86" s="407"/>
      <c r="S86" s="160"/>
      <c r="T86" s="407"/>
      <c r="U86" s="407"/>
      <c r="V86" s="160"/>
      <c r="W86" s="160"/>
      <c r="X86" s="160"/>
      <c r="Y86" s="160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61"/>
      <c r="AK86" s="333"/>
      <c r="AL86" s="334"/>
      <c r="AM86" s="32"/>
      <c r="AN86" s="33"/>
      <c r="AO86" s="32"/>
      <c r="AP86" s="36"/>
      <c r="AQ86" s="37"/>
      <c r="AR86" s="37"/>
    </row>
    <row r="87" spans="1:47" s="123" customFormat="1" ht="12" hidden="1" customHeight="1">
      <c r="B87" s="303"/>
      <c r="C87" s="304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325"/>
      <c r="AL87" s="303"/>
      <c r="AM87" s="11"/>
      <c r="AN87" s="10"/>
      <c r="AO87" s="11"/>
      <c r="AP87" s="11"/>
      <c r="AQ87" s="38"/>
      <c r="AR87" s="38"/>
    </row>
    <row r="88" spans="1:47" s="123" customFormat="1" hidden="1" thickBot="1">
      <c r="A88" s="122"/>
      <c r="B88" s="303"/>
      <c r="C88" s="314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338"/>
      <c r="AL88" s="303"/>
      <c r="AM88" s="11"/>
      <c r="AN88" s="10"/>
      <c r="AO88" s="11"/>
      <c r="AP88" s="11"/>
      <c r="AQ88" s="38"/>
      <c r="AR88" s="38"/>
    </row>
    <row r="89" spans="1:47" s="123" customFormat="1" ht="3.75" customHeight="1" thickBot="1">
      <c r="B89" s="303"/>
      <c r="C89" s="315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339"/>
      <c r="AL89" s="303"/>
      <c r="AM89" s="11"/>
      <c r="AN89" s="10"/>
      <c r="AO89" s="11"/>
      <c r="AP89" s="11"/>
      <c r="AQ89" s="38"/>
      <c r="AR89" s="38"/>
    </row>
    <row r="90" spans="1:47" s="123" customFormat="1" ht="3.75" customHeight="1" thickBot="1">
      <c r="B90" s="303"/>
      <c r="C90" s="316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340"/>
      <c r="AL90" s="303"/>
      <c r="AM90" s="11"/>
      <c r="AN90" s="10"/>
      <c r="AO90" s="11"/>
      <c r="AP90" s="11"/>
      <c r="AQ90" s="38"/>
      <c r="AR90" s="38"/>
    </row>
    <row r="91" spans="1:47" s="144" customFormat="1" ht="12" thickBot="1">
      <c r="A91" s="142"/>
      <c r="B91" s="309"/>
      <c r="C91" s="317"/>
      <c r="D91" s="233" t="s">
        <v>76</v>
      </c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5" t="s">
        <v>56</v>
      </c>
      <c r="AK91" s="341"/>
      <c r="AL91" s="309"/>
      <c r="AM91" s="25"/>
      <c r="AN91" s="26"/>
      <c r="AO91" s="25"/>
      <c r="AP91" s="25"/>
      <c r="AQ91" s="39"/>
      <c r="AR91" s="39"/>
    </row>
    <row r="92" spans="1:47" s="123" customFormat="1" ht="3.75" customHeight="1" thickBot="1">
      <c r="A92" s="122"/>
      <c r="B92" s="303"/>
      <c r="C92" s="304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325"/>
      <c r="AL92" s="303"/>
      <c r="AM92" s="11"/>
      <c r="AN92" s="10"/>
      <c r="AO92" s="10"/>
      <c r="AP92" s="34"/>
      <c r="AQ92" s="35"/>
      <c r="AR92" s="35"/>
    </row>
    <row r="93" spans="1:47" s="129" customFormat="1" ht="9">
      <c r="A93" s="127"/>
      <c r="B93" s="305"/>
      <c r="C93" s="307"/>
      <c r="D93" s="236" t="s">
        <v>77</v>
      </c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54"/>
      <c r="T93" s="213"/>
      <c r="U93" s="236" t="s">
        <v>78</v>
      </c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54"/>
      <c r="AK93" s="326"/>
      <c r="AL93" s="308"/>
      <c r="AM93" s="6"/>
      <c r="AN93" s="7"/>
      <c r="AO93" s="7"/>
      <c r="AP93" s="6"/>
      <c r="AQ93" s="40"/>
      <c r="AR93" s="40"/>
    </row>
    <row r="94" spans="1:47" s="123" customFormat="1" ht="3.75" customHeight="1">
      <c r="A94" s="122"/>
      <c r="B94" s="303"/>
      <c r="C94" s="304"/>
      <c r="D94" s="240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241"/>
      <c r="T94" s="132"/>
      <c r="U94" s="240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241"/>
      <c r="AK94" s="325"/>
      <c r="AL94" s="303"/>
      <c r="AM94" s="11"/>
      <c r="AN94" s="10"/>
      <c r="AO94" s="10"/>
      <c r="AP94" s="11"/>
      <c r="AQ94" s="38"/>
      <c r="AR94" s="38"/>
    </row>
    <row r="95" spans="1:47" s="129" customFormat="1" ht="9">
      <c r="A95" s="127"/>
      <c r="B95" s="305"/>
      <c r="C95" s="307"/>
      <c r="D95" s="255"/>
      <c r="E95" s="128" t="s">
        <v>79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243"/>
      <c r="T95" s="128"/>
      <c r="U95" s="255"/>
      <c r="V95" s="128" t="s">
        <v>80</v>
      </c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243"/>
      <c r="AK95" s="324"/>
      <c r="AL95" s="305"/>
      <c r="AM95" s="41" t="b">
        <v>0</v>
      </c>
      <c r="AN95" s="7">
        <f>+IF(AM95=TRUE,1,0)</f>
        <v>0</v>
      </c>
      <c r="AO95" s="7"/>
      <c r="AP95" s="6" t="b">
        <f>FALSE</f>
        <v>0</v>
      </c>
      <c r="AQ95" s="40">
        <v>0</v>
      </c>
      <c r="AR95" s="42">
        <f>+MAX(AQ95:AQ103)</f>
        <v>0</v>
      </c>
    </row>
    <row r="96" spans="1:47" s="123" customFormat="1" ht="3.75" customHeight="1">
      <c r="A96" s="122"/>
      <c r="B96" s="303"/>
      <c r="C96" s="304"/>
      <c r="D96" s="240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241"/>
      <c r="T96" s="132"/>
      <c r="U96" s="240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241"/>
      <c r="AK96" s="325"/>
      <c r="AL96" s="303"/>
      <c r="AM96" s="11"/>
      <c r="AN96" s="10"/>
      <c r="AO96" s="10"/>
      <c r="AP96" s="11"/>
      <c r="AQ96" s="38"/>
      <c r="AR96" s="38"/>
    </row>
    <row r="97" spans="1:44" s="129" customFormat="1" ht="9">
      <c r="A97" s="127"/>
      <c r="B97" s="305"/>
      <c r="C97" s="307"/>
      <c r="D97" s="255"/>
      <c r="E97" s="128" t="s">
        <v>81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243"/>
      <c r="T97" s="128"/>
      <c r="U97" s="255"/>
      <c r="V97" s="128" t="s">
        <v>82</v>
      </c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243"/>
      <c r="AK97" s="324"/>
      <c r="AL97" s="305"/>
      <c r="AM97" s="6" t="b">
        <v>0</v>
      </c>
      <c r="AN97" s="7">
        <f>+IF(AM97=TRUE,1,0)</f>
        <v>0</v>
      </c>
      <c r="AO97" s="7"/>
      <c r="AP97" s="6" t="b">
        <v>0</v>
      </c>
      <c r="AQ97" s="40">
        <f>+IF(AP97=TRUE,1,0)</f>
        <v>0</v>
      </c>
      <c r="AR97" s="40"/>
    </row>
    <row r="98" spans="1:44" s="123" customFormat="1" ht="3.75" customHeight="1">
      <c r="A98" s="122"/>
      <c r="B98" s="303"/>
      <c r="C98" s="304"/>
      <c r="D98" s="240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241"/>
      <c r="T98" s="132"/>
      <c r="U98" s="240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241"/>
      <c r="AK98" s="325"/>
      <c r="AL98" s="303"/>
      <c r="AM98" s="11"/>
      <c r="AN98" s="10"/>
      <c r="AO98" s="10"/>
      <c r="AP98" s="11"/>
      <c r="AQ98" s="38"/>
      <c r="AR98" s="38"/>
    </row>
    <row r="99" spans="1:44" s="129" customFormat="1" ht="9">
      <c r="A99" s="127"/>
      <c r="B99" s="305"/>
      <c r="C99" s="307"/>
      <c r="D99" s="255"/>
      <c r="E99" s="128" t="s">
        <v>83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243"/>
      <c r="T99" s="128"/>
      <c r="U99" s="255"/>
      <c r="V99" s="128" t="s">
        <v>84</v>
      </c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243"/>
      <c r="AK99" s="324"/>
      <c r="AL99" s="305"/>
      <c r="AM99" s="41" t="b">
        <v>0</v>
      </c>
      <c r="AN99" s="7">
        <f>+IF(AM99=TRUE,1,0)</f>
        <v>0</v>
      </c>
      <c r="AO99" s="7"/>
      <c r="AP99" s="41" t="b">
        <v>0</v>
      </c>
      <c r="AQ99" s="40">
        <f>+IF(AP99=TRUE,2,0)</f>
        <v>0</v>
      </c>
      <c r="AR99" s="40"/>
    </row>
    <row r="100" spans="1:44" s="123" customFormat="1" ht="3.75" customHeight="1">
      <c r="A100" s="122"/>
      <c r="B100" s="303"/>
      <c r="C100" s="304"/>
      <c r="D100" s="240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241"/>
      <c r="T100" s="132"/>
      <c r="U100" s="240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241"/>
      <c r="AK100" s="325"/>
      <c r="AL100" s="303"/>
      <c r="AM100" s="11"/>
      <c r="AN100" s="10"/>
      <c r="AO100" s="10"/>
      <c r="AP100" s="11"/>
      <c r="AQ100" s="38"/>
      <c r="AR100" s="38"/>
    </row>
    <row r="101" spans="1:44" s="129" customFormat="1" ht="9">
      <c r="A101" s="127"/>
      <c r="B101" s="305"/>
      <c r="C101" s="307"/>
      <c r="D101" s="255"/>
      <c r="E101" s="128" t="s">
        <v>85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243"/>
      <c r="T101" s="128"/>
      <c r="U101" s="255"/>
      <c r="V101" s="128" t="s">
        <v>86</v>
      </c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243"/>
      <c r="AK101" s="324"/>
      <c r="AL101" s="305"/>
      <c r="AM101" s="6" t="b">
        <v>0</v>
      </c>
      <c r="AN101" s="7">
        <f>+IF(AM101=TRUE,1,0)</f>
        <v>0</v>
      </c>
      <c r="AO101" s="7"/>
      <c r="AP101" s="6" t="b">
        <v>0</v>
      </c>
      <c r="AQ101" s="40">
        <f>+IF(AP101=TRUE,3,0)</f>
        <v>0</v>
      </c>
      <c r="AR101" s="40"/>
    </row>
    <row r="102" spans="1:44" s="123" customFormat="1" ht="3.75" customHeight="1">
      <c r="A102" s="122"/>
      <c r="B102" s="303"/>
      <c r="C102" s="304"/>
      <c r="D102" s="240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241"/>
      <c r="T102" s="132"/>
      <c r="U102" s="240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241"/>
      <c r="AK102" s="325"/>
      <c r="AL102" s="303"/>
      <c r="AM102" s="11"/>
      <c r="AN102" s="10"/>
      <c r="AO102" s="10"/>
      <c r="AP102" s="11"/>
      <c r="AQ102" s="38"/>
      <c r="AR102" s="38"/>
    </row>
    <row r="103" spans="1:44" s="129" customFormat="1" ht="9.75" thickBot="1">
      <c r="A103" s="127"/>
      <c r="B103" s="305"/>
      <c r="C103" s="307"/>
      <c r="D103" s="256"/>
      <c r="E103" s="246" t="s">
        <v>87</v>
      </c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57"/>
      <c r="T103" s="128"/>
      <c r="U103" s="256"/>
      <c r="V103" s="246" t="s">
        <v>88</v>
      </c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57"/>
      <c r="AK103" s="324"/>
      <c r="AL103" s="305"/>
      <c r="AM103" s="41" t="b">
        <v>0</v>
      </c>
      <c r="AN103" s="7">
        <f>+IF(AM103=TRUE,1,0)</f>
        <v>0</v>
      </c>
      <c r="AO103" s="7"/>
      <c r="AP103" s="6" t="b">
        <v>0</v>
      </c>
      <c r="AQ103" s="40">
        <f>+IF(AP103=TRUE,4,0)</f>
        <v>0</v>
      </c>
      <c r="AR103" s="40"/>
    </row>
    <row r="104" spans="1:44" s="123" customFormat="1" ht="3.75" customHeight="1" thickBot="1">
      <c r="A104" s="122"/>
      <c r="B104" s="303"/>
      <c r="C104" s="304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325"/>
      <c r="AL104" s="303"/>
      <c r="AM104" s="11"/>
      <c r="AN104" s="10"/>
      <c r="AO104" s="10"/>
      <c r="AP104" s="34"/>
      <c r="AQ104" s="35"/>
      <c r="AR104" s="35"/>
    </row>
    <row r="105" spans="1:44" s="129" customFormat="1" ht="9">
      <c r="A105" s="127"/>
      <c r="B105" s="305"/>
      <c r="C105" s="307"/>
      <c r="D105" s="236" t="s">
        <v>89</v>
      </c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54"/>
      <c r="T105" s="213"/>
      <c r="U105" s="236" t="s">
        <v>90</v>
      </c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23"/>
      <c r="AK105" s="331"/>
      <c r="AL105" s="332"/>
      <c r="AM105" s="6"/>
      <c r="AN105" s="7"/>
      <c r="AO105" s="7"/>
      <c r="AP105" s="6"/>
      <c r="AQ105" s="40"/>
      <c r="AR105" s="40"/>
    </row>
    <row r="106" spans="1:44" s="123" customFormat="1" ht="3.75" customHeight="1">
      <c r="A106" s="122"/>
      <c r="B106" s="303"/>
      <c r="C106" s="304"/>
      <c r="D106" s="240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241"/>
      <c r="T106" s="132"/>
      <c r="U106" s="240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241"/>
      <c r="AK106" s="325"/>
      <c r="AL106" s="303"/>
      <c r="AM106" s="11"/>
      <c r="AN106" s="10"/>
      <c r="AO106" s="10"/>
      <c r="AP106" s="11"/>
      <c r="AQ106" s="38"/>
      <c r="AR106" s="38"/>
    </row>
    <row r="107" spans="1:44" s="129" customFormat="1" ht="9">
      <c r="A107" s="127"/>
      <c r="B107" s="305"/>
      <c r="C107" s="307"/>
      <c r="D107" s="255"/>
      <c r="E107" s="128" t="s">
        <v>91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243"/>
      <c r="T107" s="128"/>
      <c r="U107" s="255"/>
      <c r="V107" s="128" t="s">
        <v>92</v>
      </c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243"/>
      <c r="AK107" s="324"/>
      <c r="AL107" s="305"/>
      <c r="AM107" s="6" t="b">
        <f>FALSE</f>
        <v>0</v>
      </c>
      <c r="AN107" s="40">
        <v>0</v>
      </c>
      <c r="AO107" s="42">
        <f>+MAX(AN107:AN113)</f>
        <v>0</v>
      </c>
      <c r="AP107" s="6" t="b">
        <v>0</v>
      </c>
      <c r="AQ107" s="40">
        <v>0</v>
      </c>
      <c r="AR107" s="42">
        <f>+MAX(AQ107:AQ111)</f>
        <v>0</v>
      </c>
    </row>
    <row r="108" spans="1:44" s="123" customFormat="1" ht="3.75" customHeight="1">
      <c r="A108" s="122"/>
      <c r="B108" s="303"/>
      <c r="C108" s="304"/>
      <c r="D108" s="240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241"/>
      <c r="T108" s="132"/>
      <c r="U108" s="240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241"/>
      <c r="AK108" s="325"/>
      <c r="AL108" s="303"/>
      <c r="AM108" s="11"/>
      <c r="AN108" s="38"/>
      <c r="AO108" s="10"/>
      <c r="AP108" s="11"/>
      <c r="AQ108" s="38"/>
      <c r="AR108" s="38"/>
    </row>
    <row r="109" spans="1:44" s="129" customFormat="1" ht="9">
      <c r="A109" s="127"/>
      <c r="B109" s="305"/>
      <c r="C109" s="307"/>
      <c r="D109" s="255"/>
      <c r="E109" s="128" t="s">
        <v>93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243"/>
      <c r="T109" s="128"/>
      <c r="U109" s="255"/>
      <c r="V109" s="128" t="s">
        <v>94</v>
      </c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243"/>
      <c r="AK109" s="324"/>
      <c r="AL109" s="305"/>
      <c r="AM109" s="6" t="b">
        <v>0</v>
      </c>
      <c r="AN109" s="40">
        <f>+IF(AM109=TRUE,1,0)</f>
        <v>0</v>
      </c>
      <c r="AO109" s="7"/>
      <c r="AP109" s="41" t="b">
        <v>0</v>
      </c>
      <c r="AQ109" s="40">
        <f>+IF(AP109=TRUE,1,0)</f>
        <v>0</v>
      </c>
      <c r="AR109" s="40"/>
    </row>
    <row r="110" spans="1:44" s="123" customFormat="1" ht="3.75" customHeight="1">
      <c r="A110" s="122"/>
      <c r="B110" s="303"/>
      <c r="C110" s="304"/>
      <c r="D110" s="240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241"/>
      <c r="T110" s="132"/>
      <c r="U110" s="240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241"/>
      <c r="AK110" s="325"/>
      <c r="AL110" s="303"/>
      <c r="AM110" s="11"/>
      <c r="AN110" s="38"/>
      <c r="AO110" s="10"/>
      <c r="AP110" s="11"/>
      <c r="AQ110" s="38"/>
      <c r="AR110" s="38"/>
    </row>
    <row r="111" spans="1:44" s="129" customFormat="1" ht="9">
      <c r="A111" s="127"/>
      <c r="B111" s="305"/>
      <c r="C111" s="307"/>
      <c r="D111" s="255"/>
      <c r="E111" s="128" t="s">
        <v>95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243"/>
      <c r="T111" s="128"/>
      <c r="U111" s="255"/>
      <c r="V111" s="128" t="s">
        <v>96</v>
      </c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243"/>
      <c r="AK111" s="324"/>
      <c r="AL111" s="342"/>
      <c r="AM111" s="6" t="b">
        <v>0</v>
      </c>
      <c r="AN111" s="40">
        <f>+IF(AM111=TRUE,2,0)</f>
        <v>0</v>
      </c>
      <c r="AO111" s="7"/>
      <c r="AP111" s="6" t="b">
        <v>0</v>
      </c>
      <c r="AQ111" s="40">
        <f>+IF(AP111=TRUE,2,0)</f>
        <v>0</v>
      </c>
      <c r="AR111" s="40"/>
    </row>
    <row r="112" spans="1:44" s="123" customFormat="1" ht="3.75" customHeight="1">
      <c r="A112" s="122"/>
      <c r="B112" s="303"/>
      <c r="C112" s="304"/>
      <c r="D112" s="240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241"/>
      <c r="T112" s="132"/>
      <c r="U112" s="240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241"/>
      <c r="AK112" s="325"/>
      <c r="AL112" s="318"/>
      <c r="AM112" s="11"/>
      <c r="AN112" s="38"/>
      <c r="AO112" s="10"/>
      <c r="AP112" s="11"/>
      <c r="AQ112" s="38"/>
      <c r="AR112" s="38"/>
    </row>
    <row r="113" spans="1:62" s="129" customFormat="1" ht="9.75" thickBot="1">
      <c r="A113" s="127"/>
      <c r="B113" s="305"/>
      <c r="C113" s="307"/>
      <c r="D113" s="256"/>
      <c r="E113" s="246" t="s">
        <v>97</v>
      </c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57"/>
      <c r="T113" s="128"/>
      <c r="U113" s="258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57"/>
      <c r="AK113" s="324"/>
      <c r="AL113" s="342"/>
      <c r="AM113" s="41" t="b">
        <v>0</v>
      </c>
      <c r="AN113" s="40">
        <f>+IF(AM113=TRUE,3,0)</f>
        <v>0</v>
      </c>
      <c r="AO113" s="7"/>
      <c r="AP113" s="6"/>
      <c r="AQ113" s="40"/>
      <c r="AR113" s="40"/>
    </row>
    <row r="114" spans="1:62" s="123" customFormat="1" ht="3.75" customHeight="1" thickBot="1">
      <c r="A114" s="122"/>
      <c r="B114" s="303"/>
      <c r="C114" s="304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325"/>
      <c r="AL114" s="436"/>
      <c r="AM114" s="11"/>
      <c r="AN114" s="10"/>
      <c r="AO114" s="11"/>
      <c r="AP114" s="11"/>
      <c r="AQ114" s="38"/>
      <c r="AR114" s="38"/>
    </row>
    <row r="115" spans="1:62" s="129" customFormat="1" ht="9" customHeight="1" thickBot="1">
      <c r="A115" s="127"/>
      <c r="B115" s="305"/>
      <c r="C115" s="307"/>
      <c r="D115" s="236" t="s">
        <v>98</v>
      </c>
      <c r="E115" s="230"/>
      <c r="F115" s="230"/>
      <c r="G115" s="230"/>
      <c r="H115" s="230"/>
      <c r="I115" s="230"/>
      <c r="J115" s="230"/>
      <c r="K115" s="230"/>
      <c r="L115" s="254"/>
      <c r="M115" s="214"/>
      <c r="N115" s="236" t="s">
        <v>99</v>
      </c>
      <c r="O115" s="230"/>
      <c r="P115" s="230"/>
      <c r="Q115" s="230"/>
      <c r="R115" s="230"/>
      <c r="S115" s="254"/>
      <c r="T115" s="154"/>
      <c r="U115" s="412" t="s">
        <v>100</v>
      </c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  <c r="AF115" s="266"/>
      <c r="AG115" s="266"/>
      <c r="AH115" s="266"/>
      <c r="AI115" s="266"/>
      <c r="AJ115" s="267"/>
      <c r="AK115" s="331"/>
      <c r="AL115" s="436"/>
      <c r="AM115" s="6"/>
      <c r="AN115" s="7"/>
      <c r="AO115" s="6"/>
      <c r="AP115" s="6"/>
      <c r="AQ115" s="40"/>
      <c r="AR115" s="40"/>
    </row>
    <row r="116" spans="1:62" s="123" customFormat="1" ht="3.75" customHeight="1" thickBot="1">
      <c r="A116" s="122"/>
      <c r="B116" s="303"/>
      <c r="C116" s="304"/>
      <c r="D116" s="240"/>
      <c r="E116" s="132"/>
      <c r="F116" s="132"/>
      <c r="G116" s="132"/>
      <c r="H116" s="132"/>
      <c r="I116" s="132"/>
      <c r="J116" s="132"/>
      <c r="K116" s="132"/>
      <c r="L116" s="241"/>
      <c r="M116" s="132"/>
      <c r="N116" s="240"/>
      <c r="O116" s="132"/>
      <c r="P116" s="132"/>
      <c r="Q116" s="132"/>
      <c r="R116" s="132"/>
      <c r="S116" s="241"/>
      <c r="T116" s="132"/>
      <c r="U116" s="414"/>
      <c r="V116" s="415"/>
      <c r="W116" s="415"/>
      <c r="X116" s="415"/>
      <c r="Y116" s="415"/>
      <c r="Z116" s="415"/>
      <c r="AA116" s="415"/>
      <c r="AB116" s="415"/>
      <c r="AC116" s="415"/>
      <c r="AD116" s="415"/>
      <c r="AE116" s="415"/>
      <c r="AF116" s="132"/>
      <c r="AG116" s="132"/>
      <c r="AH116" s="132"/>
      <c r="AI116" s="132"/>
      <c r="AJ116" s="241"/>
      <c r="AK116" s="325"/>
      <c r="AL116" s="436"/>
      <c r="AM116" s="11"/>
      <c r="AN116" s="10"/>
      <c r="AO116" s="11"/>
      <c r="AP116" s="11"/>
      <c r="AQ116" s="38"/>
      <c r="AR116" s="38"/>
    </row>
    <row r="117" spans="1:62" s="129" customFormat="1" ht="9.75" thickBot="1">
      <c r="A117" s="127"/>
      <c r="B117" s="305"/>
      <c r="C117" s="307"/>
      <c r="D117" s="255"/>
      <c r="E117" s="128" t="s">
        <v>101</v>
      </c>
      <c r="F117" s="128"/>
      <c r="G117" s="128"/>
      <c r="H117" s="128"/>
      <c r="I117" s="128"/>
      <c r="J117" s="128"/>
      <c r="K117" s="128"/>
      <c r="L117" s="243"/>
      <c r="M117" s="128"/>
      <c r="N117" s="255"/>
      <c r="O117" s="128" t="s">
        <v>102</v>
      </c>
      <c r="P117" s="128"/>
      <c r="Q117" s="128"/>
      <c r="R117" s="128"/>
      <c r="S117" s="243"/>
      <c r="T117" s="128"/>
      <c r="U117" s="416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246"/>
      <c r="AG117" s="246"/>
      <c r="AH117" s="246"/>
      <c r="AI117" s="246"/>
      <c r="AJ117" s="257"/>
      <c r="AK117" s="324"/>
      <c r="AL117" s="436"/>
      <c r="AM117" s="6" t="b">
        <v>0</v>
      </c>
      <c r="AN117" s="40">
        <v>0</v>
      </c>
      <c r="AO117" s="42">
        <f>+MAX(AN117:AN123)</f>
        <v>0</v>
      </c>
      <c r="AP117" s="41" t="b">
        <v>0</v>
      </c>
      <c r="AQ117" s="43">
        <f>+IF(AP117=TRUE,0,0.5)</f>
        <v>0.5</v>
      </c>
      <c r="AR117" s="44">
        <f>+SUM(AQ117:AQ123)</f>
        <v>2</v>
      </c>
      <c r="AT117" s="45">
        <v>2</v>
      </c>
    </row>
    <row r="118" spans="1:62" s="123" customFormat="1" ht="3.75" customHeight="1" thickBot="1">
      <c r="A118" s="122"/>
      <c r="B118" s="303"/>
      <c r="C118" s="304"/>
      <c r="D118" s="240"/>
      <c r="E118" s="132"/>
      <c r="F118" s="132"/>
      <c r="G118" s="132"/>
      <c r="H118" s="132"/>
      <c r="I118" s="132"/>
      <c r="J118" s="132"/>
      <c r="K118" s="132"/>
      <c r="L118" s="241"/>
      <c r="M118" s="132"/>
      <c r="N118" s="240"/>
      <c r="O118" s="132"/>
      <c r="P118" s="132"/>
      <c r="Q118" s="132"/>
      <c r="R118" s="132"/>
      <c r="S118" s="241"/>
      <c r="T118" s="132"/>
      <c r="U118" s="28"/>
      <c r="V118" s="215"/>
      <c r="W118" s="215"/>
      <c r="X118" s="215"/>
      <c r="Y118" s="215"/>
      <c r="Z118" s="215"/>
      <c r="AA118" s="215"/>
      <c r="AB118" s="215"/>
      <c r="AC118" s="28"/>
      <c r="AD118" s="28"/>
      <c r="AE118" s="28"/>
      <c r="AF118" s="132"/>
      <c r="AG118" s="132"/>
      <c r="AH118" s="132"/>
      <c r="AI118" s="132"/>
      <c r="AJ118" s="132"/>
      <c r="AK118" s="325"/>
      <c r="AL118" s="420"/>
      <c r="AM118" s="11"/>
      <c r="AN118" s="38"/>
      <c r="AO118" s="10"/>
      <c r="AP118" s="11"/>
      <c r="AQ118" s="10"/>
      <c r="AR118" s="10"/>
    </row>
    <row r="119" spans="1:62" s="129" customFormat="1" ht="12.75" customHeight="1" thickBot="1">
      <c r="A119" s="127"/>
      <c r="B119" s="305"/>
      <c r="C119" s="307"/>
      <c r="D119" s="255"/>
      <c r="E119" s="128" t="s">
        <v>103</v>
      </c>
      <c r="F119" s="128"/>
      <c r="G119" s="128"/>
      <c r="H119" s="128"/>
      <c r="I119" s="128"/>
      <c r="J119" s="128"/>
      <c r="K119" s="128"/>
      <c r="L119" s="243"/>
      <c r="M119" s="128"/>
      <c r="N119" s="255"/>
      <c r="O119" s="128" t="s">
        <v>104</v>
      </c>
      <c r="P119" s="128"/>
      <c r="Q119" s="128"/>
      <c r="R119" s="128"/>
      <c r="S119" s="243"/>
      <c r="T119" s="128"/>
      <c r="U119" s="412" t="s">
        <v>105</v>
      </c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268"/>
      <c r="AG119" s="268"/>
      <c r="AH119" s="268"/>
      <c r="AI119" s="268"/>
      <c r="AJ119" s="269"/>
      <c r="AK119" s="324"/>
      <c r="AL119" s="420"/>
      <c r="AM119" s="6" t="b">
        <v>0</v>
      </c>
      <c r="AN119" s="40">
        <f>+IF(AM119=TRUE,1,0)</f>
        <v>0</v>
      </c>
      <c r="AO119" s="7"/>
      <c r="AP119" s="41" t="b">
        <v>0</v>
      </c>
      <c r="AQ119" s="43">
        <f>+IF(AP119=TRUE,0,0.5)</f>
        <v>0.5</v>
      </c>
      <c r="AR119" s="7"/>
    </row>
    <row r="120" spans="1:62" s="123" customFormat="1" ht="3.75" customHeight="1" thickBot="1">
      <c r="A120" s="122"/>
      <c r="B120" s="303"/>
      <c r="C120" s="304"/>
      <c r="D120" s="240"/>
      <c r="E120" s="132"/>
      <c r="F120" s="132"/>
      <c r="G120" s="132"/>
      <c r="H120" s="132"/>
      <c r="I120" s="132"/>
      <c r="J120" s="132"/>
      <c r="K120" s="132"/>
      <c r="L120" s="241"/>
      <c r="M120" s="132"/>
      <c r="N120" s="240"/>
      <c r="O120" s="132"/>
      <c r="P120" s="132"/>
      <c r="Q120" s="132"/>
      <c r="R120" s="132"/>
      <c r="S120" s="241"/>
      <c r="T120" s="132"/>
      <c r="U120" s="414"/>
      <c r="V120" s="415"/>
      <c r="W120" s="415"/>
      <c r="X120" s="415"/>
      <c r="Y120" s="415"/>
      <c r="Z120" s="415"/>
      <c r="AA120" s="415"/>
      <c r="AB120" s="415"/>
      <c r="AC120" s="415"/>
      <c r="AD120" s="415"/>
      <c r="AE120" s="415"/>
      <c r="AF120" s="132"/>
      <c r="AG120" s="132"/>
      <c r="AH120" s="132"/>
      <c r="AI120" s="132"/>
      <c r="AJ120" s="241"/>
      <c r="AK120" s="325"/>
      <c r="AL120" s="420"/>
      <c r="AM120" s="11"/>
      <c r="AN120" s="38"/>
      <c r="AO120" s="10"/>
      <c r="AP120" s="11"/>
      <c r="AQ120" s="10"/>
      <c r="AR120" s="10"/>
    </row>
    <row r="121" spans="1:62" s="129" customFormat="1" ht="9.75" customHeight="1" thickBot="1">
      <c r="A121" s="127"/>
      <c r="B121" s="305"/>
      <c r="C121" s="307"/>
      <c r="D121" s="259"/>
      <c r="E121" s="163" t="s">
        <v>106</v>
      </c>
      <c r="F121" s="163"/>
      <c r="G121" s="163"/>
      <c r="H121" s="163"/>
      <c r="I121" s="163"/>
      <c r="J121" s="163"/>
      <c r="K121" s="163"/>
      <c r="L121" s="260"/>
      <c r="M121" s="128"/>
      <c r="N121" s="259"/>
      <c r="O121" s="163" t="s">
        <v>107</v>
      </c>
      <c r="P121" s="163"/>
      <c r="Q121" s="163"/>
      <c r="R121" s="163"/>
      <c r="S121" s="260"/>
      <c r="T121" s="163"/>
      <c r="U121" s="414"/>
      <c r="V121" s="415"/>
      <c r="W121" s="415"/>
      <c r="X121" s="415"/>
      <c r="Y121" s="415"/>
      <c r="Z121" s="415"/>
      <c r="AA121" s="415"/>
      <c r="AB121" s="415"/>
      <c r="AC121" s="415"/>
      <c r="AD121" s="415"/>
      <c r="AE121" s="415"/>
      <c r="AF121" s="163"/>
      <c r="AG121" s="163"/>
      <c r="AH121" s="163"/>
      <c r="AI121" s="163"/>
      <c r="AJ121" s="260"/>
      <c r="AK121" s="343"/>
      <c r="AL121" s="344"/>
      <c r="AM121" s="6" t="b">
        <f>FALSE</f>
        <v>0</v>
      </c>
      <c r="AN121" s="40">
        <f>+IF(AM121=TRUE,2,0)</f>
        <v>0</v>
      </c>
      <c r="AO121" s="7"/>
      <c r="AP121" s="41" t="b">
        <v>0</v>
      </c>
      <c r="AQ121" s="43">
        <f>+IF(AP121=TRUE,0,0.5)</f>
        <v>0.5</v>
      </c>
      <c r="AR121" s="7"/>
      <c r="AT121" s="45">
        <v>2</v>
      </c>
    </row>
    <row r="122" spans="1:62" s="123" customFormat="1" ht="3.75" customHeight="1" thickBot="1">
      <c r="A122" s="122"/>
      <c r="B122" s="303"/>
      <c r="C122" s="304"/>
      <c r="D122" s="261"/>
      <c r="E122" s="145"/>
      <c r="F122" s="145"/>
      <c r="G122" s="145"/>
      <c r="H122" s="145"/>
      <c r="I122" s="145"/>
      <c r="J122" s="145"/>
      <c r="K122" s="145"/>
      <c r="L122" s="262"/>
      <c r="M122" s="132"/>
      <c r="N122" s="261"/>
      <c r="O122" s="145"/>
      <c r="P122" s="145"/>
      <c r="Q122" s="145"/>
      <c r="R122" s="145"/>
      <c r="S122" s="262"/>
      <c r="T122" s="145"/>
      <c r="U122" s="414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145"/>
      <c r="AG122" s="145"/>
      <c r="AH122" s="145"/>
      <c r="AI122" s="145"/>
      <c r="AJ122" s="262"/>
      <c r="AK122" s="345"/>
      <c r="AL122" s="436"/>
      <c r="AM122" s="11"/>
      <c r="AN122" s="38"/>
      <c r="AO122" s="10"/>
      <c r="AP122" s="11"/>
      <c r="AQ122" s="10"/>
      <c r="AR122" s="10"/>
    </row>
    <row r="123" spans="1:62" s="129" customFormat="1" ht="13.5" customHeight="1" thickBot="1">
      <c r="A123" s="127"/>
      <c r="B123" s="305"/>
      <c r="C123" s="307"/>
      <c r="D123" s="263"/>
      <c r="E123" s="264" t="s">
        <v>108</v>
      </c>
      <c r="F123" s="264"/>
      <c r="G123" s="264"/>
      <c r="H123" s="264"/>
      <c r="I123" s="264"/>
      <c r="J123" s="264"/>
      <c r="K123" s="264"/>
      <c r="L123" s="265"/>
      <c r="M123" s="128"/>
      <c r="N123" s="263"/>
      <c r="O123" s="264" t="s">
        <v>109</v>
      </c>
      <c r="P123" s="264"/>
      <c r="Q123" s="264"/>
      <c r="R123" s="264"/>
      <c r="S123" s="265"/>
      <c r="T123" s="163"/>
      <c r="U123" s="416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  <c r="AF123" s="264"/>
      <c r="AG123" s="264"/>
      <c r="AH123" s="264"/>
      <c r="AI123" s="264"/>
      <c r="AJ123" s="265"/>
      <c r="AK123" s="343"/>
      <c r="AL123" s="436"/>
      <c r="AM123" s="41" t="b">
        <v>0</v>
      </c>
      <c r="AN123" s="40">
        <f>+IF(AM123=TRUE,3,0)</f>
        <v>0</v>
      </c>
      <c r="AO123" s="7"/>
      <c r="AP123" s="41" t="b">
        <v>0</v>
      </c>
      <c r="AQ123" s="43">
        <f>+IF(AP123=TRUE,0,0.5)</f>
        <v>0.5</v>
      </c>
      <c r="AR123" s="7"/>
    </row>
    <row r="124" spans="1:62" s="123" customFormat="1" ht="9.75" hidden="1" customHeight="1" thickBot="1">
      <c r="A124" s="122"/>
      <c r="B124" s="303"/>
      <c r="C124" s="30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345"/>
      <c r="AL124" s="43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7"/>
    </row>
    <row r="125" spans="1:62" s="123" customFormat="1" ht="15" hidden="1" customHeight="1" thickBot="1">
      <c r="B125" s="303"/>
      <c r="C125" s="30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345"/>
      <c r="AL125" s="344"/>
      <c r="AM125" s="11"/>
      <c r="AN125" s="10"/>
      <c r="AO125" s="11"/>
      <c r="AP125" s="11"/>
      <c r="AQ125" s="38"/>
      <c r="AR125" s="10"/>
    </row>
    <row r="126" spans="1:62" s="123" customFormat="1" ht="15" hidden="1" customHeight="1" thickBot="1">
      <c r="B126" s="303"/>
      <c r="C126" s="304"/>
      <c r="D126" s="164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6"/>
      <c r="AK126" s="333"/>
      <c r="AL126" s="344"/>
      <c r="AM126" s="32"/>
      <c r="AN126" s="33"/>
      <c r="AO126" s="32"/>
      <c r="AP126" s="32"/>
      <c r="AQ126" s="48"/>
      <c r="AR126" s="48"/>
    </row>
    <row r="127" spans="1:62" s="123" customFormat="1" ht="12.75" hidden="1" customHeight="1" thickBot="1">
      <c r="B127" s="303"/>
      <c r="C127" s="313"/>
      <c r="D127" s="442" t="s">
        <v>110</v>
      </c>
      <c r="E127" s="442"/>
      <c r="F127" s="442"/>
      <c r="G127" s="167" t="s">
        <v>111</v>
      </c>
      <c r="H127" s="462">
        <f ca="1">+Ru!F2</f>
        <v>0</v>
      </c>
      <c r="I127" s="462"/>
      <c r="J127" s="167" t="s">
        <v>112</v>
      </c>
      <c r="K127" s="463">
        <f>+HLOOKUP(W85,$AP$84:$AT$85,2,0)</f>
        <v>0</v>
      </c>
      <c r="L127" s="463"/>
      <c r="M127" s="167" t="s">
        <v>112</v>
      </c>
      <c r="N127" s="462">
        <f>+SUM(AN95:AN103)</f>
        <v>0</v>
      </c>
      <c r="O127" s="462"/>
      <c r="P127" s="167" t="s">
        <v>112</v>
      </c>
      <c r="Q127" s="462">
        <f>+AR95+AO107+AO117</f>
        <v>0</v>
      </c>
      <c r="R127" s="462"/>
      <c r="S127" s="167" t="s">
        <v>112</v>
      </c>
      <c r="T127" s="484">
        <f>+AR107+AR117</f>
        <v>2</v>
      </c>
      <c r="U127" s="484"/>
      <c r="V127" s="167" t="s">
        <v>111</v>
      </c>
      <c r="W127" s="465">
        <f>+H127+K127+N127+Q127+T127</f>
        <v>2</v>
      </c>
      <c r="X127" s="465"/>
      <c r="Y127" s="465"/>
      <c r="Z127" s="465"/>
      <c r="AA127" s="465"/>
      <c r="AB127" s="140"/>
      <c r="AC127" s="464" t="s">
        <v>113</v>
      </c>
      <c r="AD127" s="464"/>
      <c r="AE127" s="464"/>
      <c r="AF127" s="464"/>
      <c r="AG127" s="464"/>
      <c r="AH127" s="464"/>
      <c r="AI127" s="464"/>
      <c r="AJ127" s="157"/>
      <c r="AK127" s="333"/>
      <c r="AL127" s="344"/>
      <c r="AM127" s="32"/>
      <c r="AN127" s="33"/>
      <c r="AO127" s="32"/>
      <c r="AP127" s="32"/>
      <c r="AQ127" s="48"/>
      <c r="AR127" s="48"/>
    </row>
    <row r="128" spans="1:62" s="123" customFormat="1" ht="12.75" hidden="1" customHeight="1" thickBot="1">
      <c r="B128" s="312"/>
      <c r="C128" s="313"/>
      <c r="D128" s="158"/>
      <c r="E128" s="159"/>
      <c r="F128" s="159"/>
      <c r="G128" s="159"/>
      <c r="H128" s="407" t="s">
        <v>114</v>
      </c>
      <c r="I128" s="407"/>
      <c r="J128" s="160"/>
      <c r="K128" s="407" t="s">
        <v>115</v>
      </c>
      <c r="L128" s="407"/>
      <c r="M128" s="160"/>
      <c r="N128" s="407" t="s">
        <v>116</v>
      </c>
      <c r="O128" s="407"/>
      <c r="P128" s="160"/>
      <c r="Q128" s="407" t="s">
        <v>117</v>
      </c>
      <c r="R128" s="407"/>
      <c r="S128" s="160"/>
      <c r="T128" s="407" t="s">
        <v>118</v>
      </c>
      <c r="U128" s="407"/>
      <c r="V128" s="160"/>
      <c r="W128" s="160"/>
      <c r="X128" s="160"/>
      <c r="Y128" s="160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61"/>
      <c r="AK128" s="333"/>
      <c r="AL128" s="344"/>
      <c r="AM128" s="32"/>
      <c r="AN128" s="33"/>
      <c r="AO128" s="32"/>
      <c r="AP128" s="32"/>
      <c r="AQ128" s="48"/>
      <c r="AR128" s="48"/>
    </row>
    <row r="129" spans="1:62" s="123" customFormat="1" ht="3.75" hidden="1" customHeight="1">
      <c r="B129" s="303"/>
      <c r="C129" s="313"/>
      <c r="D129" s="140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325"/>
      <c r="AL129" s="344"/>
      <c r="AM129" s="11"/>
      <c r="AN129" s="10"/>
      <c r="AO129" s="11"/>
      <c r="AP129" s="11"/>
      <c r="AQ129" s="38"/>
      <c r="AR129" s="38"/>
    </row>
    <row r="130" spans="1:62" s="123" customFormat="1" ht="12" hidden="1" customHeight="1">
      <c r="B130" s="303"/>
      <c r="C130" s="313"/>
      <c r="D130" s="140" t="s">
        <v>119</v>
      </c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325"/>
      <c r="AL130" s="344"/>
      <c r="AM130" s="11"/>
      <c r="AN130" s="10"/>
      <c r="AO130" s="11"/>
      <c r="AP130" s="11"/>
      <c r="AQ130" s="38"/>
      <c r="AR130" s="38"/>
    </row>
    <row r="131" spans="1:62" s="123" customFormat="1" ht="12.75" hidden="1" customHeight="1" thickBot="1">
      <c r="B131" s="303"/>
      <c r="C131" s="313"/>
      <c r="D131" s="140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325"/>
      <c r="AL131" s="344"/>
      <c r="AM131" s="11"/>
      <c r="AN131" s="10"/>
      <c r="AO131" s="11"/>
      <c r="AP131" s="11"/>
      <c r="AQ131" s="38"/>
      <c r="AR131" s="38"/>
    </row>
    <row r="132" spans="1:62" s="123" customFormat="1" ht="12.75" hidden="1" customHeight="1" thickBot="1">
      <c r="B132" s="303"/>
      <c r="C132" s="304"/>
      <c r="D132" s="168" t="s">
        <v>120</v>
      </c>
      <c r="E132" s="169"/>
      <c r="F132" s="169"/>
      <c r="G132" s="170" t="s">
        <v>111</v>
      </c>
      <c r="H132" s="169"/>
      <c r="I132" s="419">
        <v>6077.7</v>
      </c>
      <c r="J132" s="419"/>
      <c r="K132" s="419"/>
      <c r="L132" s="419"/>
      <c r="M132" s="419"/>
      <c r="N132" s="419"/>
      <c r="O132" s="419"/>
      <c r="P132" s="171"/>
      <c r="Q132" s="132"/>
      <c r="R132" s="132"/>
      <c r="S132" s="132"/>
      <c r="T132" s="132"/>
      <c r="U132" s="132"/>
      <c r="V132" s="132"/>
      <c r="W132" s="140" t="s">
        <v>121</v>
      </c>
      <c r="X132" s="132"/>
      <c r="Y132" s="132"/>
      <c r="Z132" s="140" t="s">
        <v>110</v>
      </c>
      <c r="AA132" s="140"/>
      <c r="AB132" s="140"/>
      <c r="AC132" s="140" t="s">
        <v>112</v>
      </c>
      <c r="AD132" s="140" t="s">
        <v>122</v>
      </c>
      <c r="AE132" s="140"/>
      <c r="AF132" s="140" t="s">
        <v>123</v>
      </c>
      <c r="AG132" s="140" t="s">
        <v>124</v>
      </c>
      <c r="AH132" s="132"/>
      <c r="AI132" s="132"/>
      <c r="AJ132" s="132"/>
      <c r="AK132" s="325"/>
      <c r="AL132" s="344"/>
      <c r="AM132" s="11"/>
      <c r="AN132" s="10"/>
      <c r="AO132" s="11"/>
      <c r="AP132" s="11"/>
      <c r="AQ132" s="38"/>
      <c r="AR132" s="38"/>
    </row>
    <row r="133" spans="1:62" s="123" customFormat="1" ht="12.75" hidden="1" customHeight="1" thickBot="1">
      <c r="B133" s="303"/>
      <c r="C133" s="313"/>
      <c r="D133" s="140"/>
      <c r="E133" s="132"/>
      <c r="F133" s="132"/>
      <c r="G133" s="132"/>
      <c r="H133" s="132"/>
      <c r="I133" s="172"/>
      <c r="J133" s="172"/>
      <c r="K133" s="172"/>
      <c r="L133" s="172"/>
      <c r="M133" s="172"/>
      <c r="N133" s="172"/>
      <c r="O133" s="172"/>
      <c r="P133" s="17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325"/>
      <c r="AL133" s="344"/>
      <c r="AM133" s="11"/>
      <c r="AN133" s="10"/>
      <c r="AO133" s="11"/>
      <c r="AP133" s="11"/>
      <c r="AQ133" s="38"/>
      <c r="AR133" s="38"/>
    </row>
    <row r="134" spans="1:62" s="123" customFormat="1" ht="12.75" hidden="1" customHeight="1" thickBot="1">
      <c r="B134" s="303"/>
      <c r="C134" s="304"/>
      <c r="D134" s="168" t="s">
        <v>125</v>
      </c>
      <c r="E134" s="169"/>
      <c r="F134" s="169"/>
      <c r="G134" s="170" t="s">
        <v>111</v>
      </c>
      <c r="H134" s="169"/>
      <c r="I134" s="418">
        <f>+AO142</f>
        <v>1</v>
      </c>
      <c r="J134" s="418"/>
      <c r="K134" s="418"/>
      <c r="L134" s="418"/>
      <c r="M134" s="418"/>
      <c r="N134" s="418"/>
      <c r="O134" s="418"/>
      <c r="P134" s="171"/>
      <c r="Q134" s="132"/>
      <c r="R134" s="132"/>
      <c r="S134" s="132"/>
      <c r="T134" s="132"/>
      <c r="U134" s="132"/>
      <c r="V134" s="132"/>
      <c r="W134" s="140" t="s">
        <v>121</v>
      </c>
      <c r="X134" s="132"/>
      <c r="Y134" s="132"/>
      <c r="Z134" s="406">
        <f>+W127</f>
        <v>2</v>
      </c>
      <c r="AA134" s="406"/>
      <c r="AB134" s="406"/>
      <c r="AC134" s="140" t="s">
        <v>112</v>
      </c>
      <c r="AD134" s="406">
        <f>+IF(AT121=1,2,0)</f>
        <v>0</v>
      </c>
      <c r="AE134" s="406"/>
      <c r="AF134" s="140" t="s">
        <v>123</v>
      </c>
      <c r="AG134" s="406">
        <f>+IF(AT117=1,4,0)</f>
        <v>0</v>
      </c>
      <c r="AH134" s="406"/>
      <c r="AI134" s="406"/>
      <c r="AJ134" s="132"/>
      <c r="AK134" s="325"/>
      <c r="AL134" s="344"/>
      <c r="AM134" s="11"/>
      <c r="AN134" s="10"/>
      <c r="AO134" s="11"/>
      <c r="AP134" s="11"/>
      <c r="AQ134" s="38"/>
      <c r="AR134" s="38"/>
    </row>
    <row r="135" spans="1:62" s="123" customFormat="1" ht="12.75" hidden="1" customHeight="1" thickBot="1">
      <c r="B135" s="303"/>
      <c r="C135" s="313"/>
      <c r="D135" s="140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325"/>
      <c r="AL135" s="344"/>
      <c r="AM135" s="11"/>
      <c r="AN135" s="10"/>
      <c r="AO135" s="11"/>
      <c r="AP135" s="11"/>
      <c r="AQ135" s="38"/>
      <c r="AR135" s="38"/>
    </row>
    <row r="136" spans="1:62" s="123" customFormat="1" ht="12.75" hidden="1" customHeight="1" thickBot="1">
      <c r="B136" s="303"/>
      <c r="C136" s="304"/>
      <c r="D136" s="173"/>
      <c r="E136" s="174"/>
      <c r="F136" s="174"/>
      <c r="G136" s="174"/>
      <c r="H136" s="174"/>
      <c r="I136" s="165"/>
      <c r="J136" s="165"/>
      <c r="K136" s="165"/>
      <c r="L136" s="165"/>
      <c r="M136" s="165"/>
      <c r="N136" s="165"/>
      <c r="O136" s="174"/>
      <c r="P136" s="175"/>
      <c r="Q136" s="132"/>
      <c r="R136" s="132"/>
      <c r="S136" s="132"/>
      <c r="T136" s="132"/>
      <c r="U136" s="132"/>
      <c r="V136" s="132"/>
      <c r="W136" s="168" t="s">
        <v>121</v>
      </c>
      <c r="X136" s="176"/>
      <c r="Y136" s="176"/>
      <c r="Z136" s="176"/>
      <c r="AA136" s="408">
        <f>+Z134+AD134-AG134</f>
        <v>2</v>
      </c>
      <c r="AB136" s="408"/>
      <c r="AC136" s="408"/>
      <c r="AD136" s="132"/>
      <c r="AE136" s="132"/>
      <c r="AF136" s="132"/>
      <c r="AG136" s="132"/>
      <c r="AH136" s="132"/>
      <c r="AI136" s="132"/>
      <c r="AJ136" s="132"/>
      <c r="AK136" s="325"/>
      <c r="AL136" s="344"/>
      <c r="AM136" s="11"/>
      <c r="AN136" s="10"/>
      <c r="AO136" s="11"/>
      <c r="AP136" s="11"/>
      <c r="AQ136" s="38"/>
      <c r="AR136" s="38"/>
    </row>
    <row r="137" spans="1:62" s="123" customFormat="1" ht="12" hidden="1" customHeight="1">
      <c r="B137" s="303"/>
      <c r="C137" s="304"/>
      <c r="D137" s="156" t="s">
        <v>126</v>
      </c>
      <c r="E137" s="132"/>
      <c r="F137" s="132"/>
      <c r="G137" s="177" t="s">
        <v>111</v>
      </c>
      <c r="H137" s="132"/>
      <c r="I137" s="513">
        <f>+W127^2*I132*I134</f>
        <v>24310.799999999999</v>
      </c>
      <c r="J137" s="513"/>
      <c r="K137" s="513"/>
      <c r="L137" s="513"/>
      <c r="M137" s="513"/>
      <c r="N137" s="513"/>
      <c r="O137" s="513"/>
      <c r="P137" s="178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325"/>
      <c r="AL137" s="344"/>
      <c r="AM137" s="11"/>
      <c r="AN137" s="10"/>
      <c r="AO137" s="11"/>
      <c r="AP137" s="11"/>
      <c r="AQ137" s="38"/>
      <c r="AR137" s="38"/>
    </row>
    <row r="138" spans="1:62" s="123" customFormat="1" ht="12.75" hidden="1" customHeight="1" thickBot="1">
      <c r="B138" s="303"/>
      <c r="C138" s="304"/>
      <c r="D138" s="158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80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325"/>
      <c r="AL138" s="344"/>
      <c r="AM138" s="11"/>
      <c r="AN138" s="10"/>
      <c r="AO138" s="11"/>
      <c r="AP138" s="11"/>
      <c r="AQ138" s="38"/>
      <c r="AR138" s="38"/>
    </row>
    <row r="139" spans="1:62" s="123" customFormat="1" ht="9" customHeight="1" thickBot="1">
      <c r="B139" s="303"/>
      <c r="C139" s="313"/>
      <c r="D139" s="140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325"/>
      <c r="AL139" s="344"/>
      <c r="AM139" s="11"/>
      <c r="AN139" s="10"/>
      <c r="AO139" s="11"/>
      <c r="AP139" s="11"/>
      <c r="AQ139" s="38"/>
      <c r="AR139" s="38"/>
    </row>
    <row r="140" spans="1:62" s="123" customFormat="1" ht="9.75" customHeight="1" thickBot="1">
      <c r="A140" s="122"/>
      <c r="B140" s="303"/>
      <c r="C140" s="304"/>
      <c r="D140" s="490" t="s">
        <v>127</v>
      </c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2"/>
      <c r="R140" s="499" t="s">
        <v>128</v>
      </c>
      <c r="S140" s="499"/>
      <c r="T140" s="499"/>
      <c r="U140" s="514" t="s">
        <v>129</v>
      </c>
      <c r="V140" s="515"/>
      <c r="W140" s="515"/>
      <c r="X140" s="515"/>
      <c r="Y140" s="515"/>
      <c r="Z140" s="515"/>
      <c r="AA140" s="515"/>
      <c r="AB140" s="515"/>
      <c r="AC140" s="515"/>
      <c r="AD140" s="515"/>
      <c r="AE140" s="492"/>
      <c r="AF140" s="275"/>
      <c r="AG140" s="276"/>
      <c r="AH140" s="276"/>
      <c r="AI140" s="276"/>
      <c r="AJ140" s="277"/>
      <c r="AK140" s="325"/>
      <c r="AL140" s="420"/>
      <c r="AM140" s="49" t="s">
        <v>130</v>
      </c>
      <c r="AN140" s="49" t="s">
        <v>131</v>
      </c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7"/>
    </row>
    <row r="141" spans="1:62" s="123" customFormat="1" ht="3.75" customHeight="1" thickBot="1">
      <c r="A141" s="122"/>
      <c r="B141" s="303"/>
      <c r="C141" s="313"/>
      <c r="D141" s="493"/>
      <c r="E141" s="494"/>
      <c r="F141" s="494"/>
      <c r="G141" s="494"/>
      <c r="H141" s="494"/>
      <c r="I141" s="494"/>
      <c r="J141" s="494"/>
      <c r="K141" s="494"/>
      <c r="L141" s="494"/>
      <c r="M141" s="494"/>
      <c r="N141" s="494"/>
      <c r="O141" s="494"/>
      <c r="P141" s="494"/>
      <c r="Q141" s="495"/>
      <c r="R141" s="499"/>
      <c r="S141" s="499"/>
      <c r="T141" s="499"/>
      <c r="U141" s="516"/>
      <c r="V141" s="517"/>
      <c r="W141" s="517"/>
      <c r="X141" s="517"/>
      <c r="Y141" s="517"/>
      <c r="Z141" s="517"/>
      <c r="AA141" s="517"/>
      <c r="AB141" s="517"/>
      <c r="AC141" s="517"/>
      <c r="AD141" s="517"/>
      <c r="AE141" s="495"/>
      <c r="AF141" s="278"/>
      <c r="AG141" s="181"/>
      <c r="AH141" s="182"/>
      <c r="AI141" s="183"/>
      <c r="AJ141" s="279"/>
      <c r="AK141" s="325"/>
      <c r="AL141" s="420"/>
      <c r="AM141" s="184"/>
      <c r="AN141" s="184"/>
      <c r="AP141" s="11"/>
      <c r="AQ141" s="38"/>
      <c r="AR141" s="38"/>
    </row>
    <row r="142" spans="1:62" s="123" customFormat="1" ht="9.75" customHeight="1" thickBot="1">
      <c r="A142" s="122"/>
      <c r="B142" s="303"/>
      <c r="C142" s="304"/>
      <c r="D142" s="496"/>
      <c r="E142" s="497"/>
      <c r="F142" s="497"/>
      <c r="G142" s="497"/>
      <c r="H142" s="497"/>
      <c r="I142" s="497"/>
      <c r="J142" s="497"/>
      <c r="K142" s="497"/>
      <c r="L142" s="497"/>
      <c r="M142" s="497"/>
      <c r="N142" s="497"/>
      <c r="O142" s="497"/>
      <c r="P142" s="497"/>
      <c r="Q142" s="498"/>
      <c r="R142" s="499"/>
      <c r="S142" s="499"/>
      <c r="T142" s="499"/>
      <c r="U142" s="518"/>
      <c r="V142" s="519"/>
      <c r="W142" s="519"/>
      <c r="X142" s="519"/>
      <c r="Y142" s="519"/>
      <c r="Z142" s="519"/>
      <c r="AA142" s="519"/>
      <c r="AB142" s="519"/>
      <c r="AC142" s="519"/>
      <c r="AD142" s="519"/>
      <c r="AE142" s="498"/>
      <c r="AF142" s="280"/>
      <c r="AG142" s="219"/>
      <c r="AH142" s="219"/>
      <c r="AI142" s="219"/>
      <c r="AJ142" s="271"/>
      <c r="AK142" s="325"/>
      <c r="AL142" s="420"/>
      <c r="AM142" s="49">
        <f>+AN142</f>
        <v>2</v>
      </c>
      <c r="AN142" s="50">
        <v>2</v>
      </c>
      <c r="AO142" s="51">
        <f>+IF(AM142=1,IF(AN142=1,1.5,1),1)</f>
        <v>1</v>
      </c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7"/>
    </row>
    <row r="143" spans="1:62" s="123" customFormat="1" ht="3.75" customHeight="1">
      <c r="A143" s="122"/>
      <c r="B143" s="303"/>
      <c r="C143" s="304"/>
      <c r="D143" s="140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325"/>
      <c r="AL143" s="346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</row>
    <row r="144" spans="1:62" s="123" customFormat="1" ht="3.75" customHeight="1" thickBot="1">
      <c r="A144" s="122"/>
      <c r="B144" s="303"/>
      <c r="C144" s="304"/>
      <c r="D144" s="140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325"/>
      <c r="AL144" s="346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</row>
    <row r="145" spans="1:44" s="144" customFormat="1" ht="12" thickBot="1">
      <c r="A145" s="142"/>
      <c r="B145" s="309"/>
      <c r="C145" s="310"/>
      <c r="D145" s="233" t="s">
        <v>132</v>
      </c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5"/>
      <c r="AK145" s="330"/>
      <c r="AL145" s="346"/>
      <c r="AM145" s="25"/>
      <c r="AN145" s="26"/>
      <c r="AO145" s="25"/>
      <c r="AP145" s="25"/>
      <c r="AQ145" s="39"/>
      <c r="AR145" s="39"/>
    </row>
    <row r="146" spans="1:44" s="123" customFormat="1" ht="3.75" customHeight="1" thickBot="1">
      <c r="A146" s="122"/>
      <c r="B146" s="303"/>
      <c r="C146" s="313"/>
      <c r="D146" s="216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325"/>
      <c r="AL146" s="346"/>
      <c r="AM146" s="11"/>
      <c r="AN146" s="10"/>
      <c r="AO146" s="11"/>
      <c r="AP146" s="11"/>
      <c r="AQ146" s="38"/>
      <c r="AR146" s="38"/>
    </row>
    <row r="147" spans="1:44" s="129" customFormat="1" ht="9">
      <c r="A147" s="127"/>
      <c r="B147" s="305"/>
      <c r="C147" s="307"/>
      <c r="D147" s="236" t="s">
        <v>133</v>
      </c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70" t="s">
        <v>134</v>
      </c>
      <c r="AK147" s="324"/>
      <c r="AL147" s="346"/>
      <c r="AM147" s="6"/>
      <c r="AN147" s="7"/>
      <c r="AO147" s="6"/>
      <c r="AP147" s="6"/>
      <c r="AQ147" s="40"/>
      <c r="AR147" s="40"/>
    </row>
    <row r="148" spans="1:44" s="123" customFormat="1" ht="3.75" customHeight="1">
      <c r="A148" s="122"/>
      <c r="B148" s="303"/>
      <c r="C148" s="304"/>
      <c r="D148" s="240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241"/>
      <c r="AK148" s="325"/>
      <c r="AL148" s="346"/>
      <c r="AM148" s="11"/>
      <c r="AN148" s="10"/>
      <c r="AO148" s="11"/>
      <c r="AP148" s="11"/>
      <c r="AQ148" s="38"/>
      <c r="AR148" s="38"/>
    </row>
    <row r="149" spans="1:44" s="123" customFormat="1" ht="12">
      <c r="A149" s="122"/>
      <c r="B149" s="303"/>
      <c r="C149" s="304"/>
      <c r="D149" s="242"/>
      <c r="E149" s="154" t="s">
        <v>135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241"/>
      <c r="AK149" s="325"/>
      <c r="AL149" s="346"/>
      <c r="AM149" s="31" t="b">
        <v>0</v>
      </c>
      <c r="AN149" s="52">
        <f>+IF(AM149=TRUE,0.4,0)</f>
        <v>0</v>
      </c>
      <c r="AO149" s="53">
        <f>+MAX(AN149:AN155)</f>
        <v>0</v>
      </c>
      <c r="AP149" s="11"/>
      <c r="AQ149" s="54"/>
      <c r="AR149" s="55"/>
    </row>
    <row r="150" spans="1:44" s="123" customFormat="1" ht="3.75" customHeight="1">
      <c r="A150" s="122"/>
      <c r="B150" s="303"/>
      <c r="C150" s="304"/>
      <c r="D150" s="240"/>
      <c r="E150" s="128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241"/>
      <c r="AK150" s="325"/>
      <c r="AL150" s="346"/>
      <c r="AM150" s="11"/>
      <c r="AN150" s="56"/>
      <c r="AO150" s="10"/>
      <c r="AP150" s="11"/>
      <c r="AQ150" s="10"/>
      <c r="AR150" s="10"/>
    </row>
    <row r="151" spans="1:44" s="123" customFormat="1" ht="12">
      <c r="A151" s="122"/>
      <c r="B151" s="303"/>
      <c r="C151" s="304"/>
      <c r="D151" s="242"/>
      <c r="E151" s="154" t="s">
        <v>136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241"/>
      <c r="AK151" s="325"/>
      <c r="AL151" s="346"/>
      <c r="AM151" s="11" t="b">
        <f>FALSE</f>
        <v>0</v>
      </c>
      <c r="AN151" s="52">
        <f>+IF(AM151=TRUE,0.6,0)</f>
        <v>0</v>
      </c>
      <c r="AO151" s="10"/>
      <c r="AP151" s="11"/>
      <c r="AQ151" s="54"/>
      <c r="AR151" s="10"/>
    </row>
    <row r="152" spans="1:44" s="123" customFormat="1" ht="3.75" customHeight="1">
      <c r="A152" s="122"/>
      <c r="B152" s="303"/>
      <c r="C152" s="304"/>
      <c r="D152" s="240"/>
      <c r="E152" s="128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241"/>
      <c r="AK152" s="325"/>
      <c r="AL152" s="346"/>
      <c r="AM152" s="11"/>
      <c r="AN152" s="56"/>
      <c r="AO152" s="10"/>
      <c r="AP152" s="11"/>
      <c r="AQ152" s="10"/>
      <c r="AR152" s="10"/>
    </row>
    <row r="153" spans="1:44" s="123" customFormat="1" ht="12">
      <c r="A153" s="122"/>
      <c r="B153" s="303"/>
      <c r="C153" s="304"/>
      <c r="D153" s="242"/>
      <c r="E153" s="154" t="s">
        <v>137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241"/>
      <c r="AK153" s="325"/>
      <c r="AL153" s="346"/>
      <c r="AM153" s="11" t="b">
        <f>FALSE</f>
        <v>0</v>
      </c>
      <c r="AN153" s="52">
        <f>+IF(AM153=TRUE,0.8,0)</f>
        <v>0</v>
      </c>
      <c r="AO153" s="10"/>
      <c r="AP153" s="11"/>
      <c r="AQ153" s="54"/>
      <c r="AR153" s="10"/>
    </row>
    <row r="154" spans="1:44" s="123" customFormat="1" ht="3.75" customHeight="1">
      <c r="A154" s="122"/>
      <c r="B154" s="303"/>
      <c r="C154" s="304"/>
      <c r="D154" s="240"/>
      <c r="E154" s="128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241"/>
      <c r="AK154" s="325"/>
      <c r="AL154" s="346"/>
      <c r="AM154" s="11"/>
      <c r="AN154" s="56"/>
      <c r="AO154" s="10"/>
      <c r="AP154" s="11"/>
      <c r="AQ154" s="10"/>
      <c r="AR154" s="10"/>
    </row>
    <row r="155" spans="1:44" s="123" customFormat="1" thickBot="1">
      <c r="A155" s="122"/>
      <c r="B155" s="303"/>
      <c r="C155" s="304"/>
      <c r="D155" s="245"/>
      <c r="E155" s="247" t="s">
        <v>138</v>
      </c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71"/>
      <c r="AK155" s="325"/>
      <c r="AL155" s="346"/>
      <c r="AM155" s="11" t="b">
        <v>0</v>
      </c>
      <c r="AN155" s="52">
        <f>+IF(AM155=TRUE,1,0)</f>
        <v>0</v>
      </c>
      <c r="AO155" s="10"/>
      <c r="AP155" s="11"/>
      <c r="AQ155" s="54"/>
      <c r="AR155" s="10"/>
    </row>
    <row r="156" spans="1:44" s="123" customFormat="1" ht="3.75" customHeight="1" thickBot="1">
      <c r="A156" s="122"/>
      <c r="B156" s="303"/>
      <c r="C156" s="304"/>
      <c r="D156" s="140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325"/>
      <c r="AL156" s="346"/>
      <c r="AM156" s="11"/>
      <c r="AN156" s="10"/>
      <c r="AO156" s="11"/>
      <c r="AP156" s="11"/>
      <c r="AQ156" s="38"/>
      <c r="AR156" s="38"/>
    </row>
    <row r="157" spans="1:44" s="129" customFormat="1" ht="9">
      <c r="A157" s="127"/>
      <c r="B157" s="305"/>
      <c r="C157" s="307"/>
      <c r="D157" s="236" t="s">
        <v>139</v>
      </c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70" t="s">
        <v>140</v>
      </c>
      <c r="T157" s="213"/>
      <c r="U157" s="236" t="s">
        <v>141</v>
      </c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70" t="s">
        <v>142</v>
      </c>
      <c r="AK157" s="331"/>
      <c r="AL157" s="346"/>
      <c r="AM157" s="6"/>
      <c r="AN157" s="7"/>
      <c r="AO157" s="6"/>
      <c r="AP157" s="6"/>
      <c r="AQ157" s="40"/>
      <c r="AR157" s="40"/>
    </row>
    <row r="158" spans="1:44" s="123" customFormat="1" ht="3.75" customHeight="1">
      <c r="A158" s="122"/>
      <c r="B158" s="303"/>
      <c r="C158" s="304"/>
      <c r="D158" s="240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241"/>
      <c r="T158" s="132"/>
      <c r="U158" s="240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241"/>
      <c r="AK158" s="325"/>
      <c r="AL158" s="346"/>
      <c r="AM158" s="11"/>
      <c r="AN158" s="10"/>
      <c r="AO158" s="11"/>
      <c r="AP158" s="11"/>
      <c r="AQ158" s="38"/>
      <c r="AR158" s="38"/>
    </row>
    <row r="159" spans="1:44" s="123" customFormat="1" ht="12">
      <c r="A159" s="122"/>
      <c r="B159" s="303"/>
      <c r="C159" s="304"/>
      <c r="D159" s="242"/>
      <c r="E159" s="128" t="s">
        <v>143</v>
      </c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241"/>
      <c r="T159" s="132"/>
      <c r="U159" s="242"/>
      <c r="V159" s="128" t="s">
        <v>144</v>
      </c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241"/>
      <c r="AK159" s="325"/>
      <c r="AL159" s="346"/>
      <c r="AM159" s="31" t="b">
        <v>0</v>
      </c>
      <c r="AN159" s="38">
        <f>+IF(AM159=TRUE,1,0)</f>
        <v>0</v>
      </c>
      <c r="AO159" s="48">
        <f>+MAX(AN159:AN163)</f>
        <v>0</v>
      </c>
      <c r="AP159" s="31" t="b">
        <v>0</v>
      </c>
      <c r="AQ159" s="54">
        <f>+IF(AP159=TRUE,2,0)</f>
        <v>0</v>
      </c>
      <c r="AR159" s="55">
        <f>+MAX(AQ159:AQ161)</f>
        <v>0</v>
      </c>
    </row>
    <row r="160" spans="1:44" s="123" customFormat="1" ht="3.75" customHeight="1">
      <c r="A160" s="122"/>
      <c r="B160" s="303"/>
      <c r="C160" s="304"/>
      <c r="D160" s="240"/>
      <c r="E160" s="128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241"/>
      <c r="T160" s="132"/>
      <c r="U160" s="240"/>
      <c r="V160" s="128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241"/>
      <c r="AK160" s="325"/>
      <c r="AL160" s="346"/>
      <c r="AM160" s="11"/>
      <c r="AN160" s="38"/>
      <c r="AO160" s="10"/>
      <c r="AP160" s="11"/>
      <c r="AQ160" s="10"/>
      <c r="AR160" s="10"/>
    </row>
    <row r="161" spans="1:44" s="123" customFormat="1" ht="12">
      <c r="A161" s="122"/>
      <c r="B161" s="303"/>
      <c r="C161" s="304"/>
      <c r="D161" s="242"/>
      <c r="E161" s="128" t="s">
        <v>145</v>
      </c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241"/>
      <c r="T161" s="132"/>
      <c r="U161" s="242"/>
      <c r="V161" s="128" t="s">
        <v>146</v>
      </c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241"/>
      <c r="AK161" s="325"/>
      <c r="AL161" s="346"/>
      <c r="AM161" s="11" t="b">
        <v>0</v>
      </c>
      <c r="AN161" s="38">
        <f>+IF(AM161=TRUE,2,0)</f>
        <v>0</v>
      </c>
      <c r="AO161" s="10"/>
      <c r="AP161" s="11" t="b">
        <f>FALSE</f>
        <v>0</v>
      </c>
      <c r="AQ161" s="54">
        <f>+IF(AP161=TRUE,6,0)</f>
        <v>0</v>
      </c>
      <c r="AR161" s="10"/>
    </row>
    <row r="162" spans="1:44" s="123" customFormat="1" ht="3.75" customHeight="1">
      <c r="A162" s="122"/>
      <c r="B162" s="303"/>
      <c r="C162" s="304"/>
      <c r="D162" s="240"/>
      <c r="E162" s="128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241"/>
      <c r="T162" s="132"/>
      <c r="U162" s="240"/>
      <c r="V162" s="128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241"/>
      <c r="AK162" s="325"/>
      <c r="AL162" s="346"/>
      <c r="AM162" s="11"/>
      <c r="AN162" s="38"/>
      <c r="AO162" s="10"/>
      <c r="AP162" s="11"/>
      <c r="AQ162" s="10"/>
      <c r="AR162" s="10"/>
    </row>
    <row r="163" spans="1:44" s="123" customFormat="1" thickBot="1">
      <c r="A163" s="122"/>
      <c r="B163" s="303"/>
      <c r="C163" s="304"/>
      <c r="D163" s="245"/>
      <c r="E163" s="246" t="s">
        <v>147</v>
      </c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71"/>
      <c r="T163" s="132"/>
      <c r="U163" s="245"/>
      <c r="V163" s="246" t="s">
        <v>148</v>
      </c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71"/>
      <c r="AK163" s="325"/>
      <c r="AL163" s="346"/>
      <c r="AM163" s="11" t="b">
        <f>FALSE</f>
        <v>0</v>
      </c>
      <c r="AN163" s="38">
        <f>+IF(AM163=TRUE,3,0)</f>
        <v>0</v>
      </c>
      <c r="AO163" s="10"/>
      <c r="AP163" s="11"/>
      <c r="AQ163" s="54"/>
      <c r="AR163" s="10"/>
    </row>
    <row r="164" spans="1:44" s="123" customFormat="1" ht="3.75" customHeight="1" thickBot="1">
      <c r="A164" s="122"/>
      <c r="B164" s="303"/>
      <c r="C164" s="304"/>
      <c r="D164" s="140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325"/>
      <c r="AL164" s="303"/>
      <c r="AM164" s="11"/>
      <c r="AN164" s="10"/>
      <c r="AO164" s="11"/>
      <c r="AP164" s="11"/>
      <c r="AQ164" s="38"/>
      <c r="AR164" s="38"/>
    </row>
    <row r="165" spans="1:44" s="129" customFormat="1" ht="9">
      <c r="A165" s="127"/>
      <c r="B165" s="305"/>
      <c r="C165" s="307"/>
      <c r="D165" s="236" t="s">
        <v>149</v>
      </c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23"/>
      <c r="AK165" s="324"/>
      <c r="AL165" s="305"/>
      <c r="AM165" s="6"/>
      <c r="AN165" s="7"/>
      <c r="AO165" s="6"/>
      <c r="AP165" s="6"/>
      <c r="AQ165" s="40"/>
      <c r="AR165" s="40"/>
    </row>
    <row r="166" spans="1:44" s="123" customFormat="1" ht="3.75" customHeight="1">
      <c r="A166" s="122"/>
      <c r="B166" s="303"/>
      <c r="C166" s="304"/>
      <c r="D166" s="240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241"/>
      <c r="AK166" s="325"/>
      <c r="AL166" s="303"/>
      <c r="AM166" s="11"/>
      <c r="AN166" s="10"/>
      <c r="AO166" s="11"/>
      <c r="AP166" s="11"/>
      <c r="AQ166" s="38"/>
      <c r="AR166" s="38"/>
    </row>
    <row r="167" spans="1:44" s="123" customFormat="1" ht="12">
      <c r="A167" s="122"/>
      <c r="B167" s="303"/>
      <c r="C167" s="304"/>
      <c r="D167" s="242"/>
      <c r="E167" s="128" t="s">
        <v>150</v>
      </c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243"/>
      <c r="AK167" s="325"/>
      <c r="AL167" s="303"/>
      <c r="AM167" s="31" t="b">
        <v>0</v>
      </c>
      <c r="AN167" s="52">
        <v>0</v>
      </c>
      <c r="AO167" s="48">
        <f>+IF(AN171=3,0,MAX(AN167:AN169))</f>
        <v>0</v>
      </c>
      <c r="AP167" s="11"/>
      <c r="AQ167" s="54"/>
      <c r="AR167" s="55"/>
    </row>
    <row r="168" spans="1:44" s="123" customFormat="1" ht="3.75" customHeight="1">
      <c r="A168" s="122"/>
      <c r="B168" s="303"/>
      <c r="C168" s="304"/>
      <c r="D168" s="240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243"/>
      <c r="AK168" s="325"/>
      <c r="AL168" s="303"/>
      <c r="AM168" s="11"/>
      <c r="AN168" s="56"/>
      <c r="AO168" s="10"/>
      <c r="AP168" s="11"/>
      <c r="AQ168" s="10"/>
      <c r="AR168" s="10"/>
    </row>
    <row r="169" spans="1:44" s="123" customFormat="1" ht="12">
      <c r="A169" s="122"/>
      <c r="B169" s="303"/>
      <c r="C169" s="304"/>
      <c r="D169" s="242"/>
      <c r="E169" s="128" t="s">
        <v>151</v>
      </c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243"/>
      <c r="AK169" s="325"/>
      <c r="AL169" s="303"/>
      <c r="AM169" s="11" t="b">
        <v>0</v>
      </c>
      <c r="AN169" s="52">
        <f>+IF(AM169=TRUE,1,0)</f>
        <v>0</v>
      </c>
      <c r="AO169" s="10"/>
      <c r="AP169" s="11"/>
      <c r="AQ169" s="54"/>
      <c r="AR169" s="10"/>
    </row>
    <row r="170" spans="1:44" s="123" customFormat="1" ht="3.75" customHeight="1">
      <c r="A170" s="122"/>
      <c r="B170" s="303"/>
      <c r="C170" s="304"/>
      <c r="D170" s="240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243"/>
      <c r="AK170" s="325"/>
      <c r="AL170" s="303"/>
      <c r="AM170" s="11"/>
      <c r="AN170" s="56"/>
      <c r="AO170" s="10"/>
      <c r="AP170" s="11"/>
      <c r="AQ170" s="10"/>
      <c r="AR170" s="10"/>
    </row>
    <row r="171" spans="1:44" s="123" customFormat="1" thickBot="1">
      <c r="A171" s="122"/>
      <c r="B171" s="303"/>
      <c r="C171" s="304"/>
      <c r="D171" s="245"/>
      <c r="E171" s="246" t="s">
        <v>152</v>
      </c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57"/>
      <c r="AK171" s="325"/>
      <c r="AL171" s="303"/>
      <c r="AM171" s="11" t="b">
        <f>FALSE</f>
        <v>0</v>
      </c>
      <c r="AN171" s="52">
        <f>+IF(AM171=TRUE,3,0)</f>
        <v>0</v>
      </c>
      <c r="AO171" s="10"/>
      <c r="AP171" s="11"/>
      <c r="AQ171" s="54"/>
      <c r="AR171" s="10"/>
    </row>
    <row r="172" spans="1:44" s="123" customFormat="1" ht="3.75" customHeight="1">
      <c r="A172" s="122"/>
      <c r="B172" s="303"/>
      <c r="C172" s="304"/>
      <c r="D172" s="140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325"/>
      <c r="AL172" s="303"/>
      <c r="AM172" s="11"/>
      <c r="AN172" s="10"/>
      <c r="AO172" s="11"/>
      <c r="AP172" s="11"/>
      <c r="AQ172" s="38"/>
      <c r="AR172" s="38"/>
    </row>
    <row r="173" spans="1:44" s="123" customFormat="1" ht="12.75" hidden="1" customHeight="1" thickBot="1">
      <c r="B173" s="303"/>
      <c r="C173" s="30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74"/>
      <c r="Z173" s="174"/>
      <c r="AA173" s="174"/>
      <c r="AB173" s="174"/>
      <c r="AC173" s="174"/>
      <c r="AD173" s="174"/>
      <c r="AE173" s="165"/>
      <c r="AF173" s="165"/>
      <c r="AG173" s="165"/>
      <c r="AH173" s="165"/>
      <c r="AI173" s="165"/>
      <c r="AJ173" s="166"/>
      <c r="AK173" s="325"/>
      <c r="AL173" s="303"/>
      <c r="AM173" s="11"/>
      <c r="AN173" s="10"/>
      <c r="AO173" s="11"/>
      <c r="AP173" s="11"/>
      <c r="AQ173" s="38"/>
      <c r="AR173" s="38"/>
    </row>
    <row r="174" spans="1:44" s="123" customFormat="1" ht="12.75" hidden="1" customHeight="1" thickBot="1">
      <c r="B174" s="303"/>
      <c r="C174" s="304"/>
      <c r="D174" s="156" t="s">
        <v>153</v>
      </c>
      <c r="E174" s="167" t="s">
        <v>111</v>
      </c>
      <c r="F174" s="185">
        <v>1</v>
      </c>
      <c r="G174" s="186" t="s">
        <v>112</v>
      </c>
      <c r="H174" s="489">
        <f>+AO149</f>
        <v>0</v>
      </c>
      <c r="I174" s="489"/>
      <c r="J174" s="489"/>
      <c r="K174" s="186" t="s">
        <v>154</v>
      </c>
      <c r="L174" s="489">
        <f>+AO159</f>
        <v>0</v>
      </c>
      <c r="M174" s="489"/>
      <c r="N174" s="489"/>
      <c r="O174" s="186" t="s">
        <v>112</v>
      </c>
      <c r="P174" s="489">
        <f>+AO167</f>
        <v>0</v>
      </c>
      <c r="Q174" s="489"/>
      <c r="R174" s="489"/>
      <c r="S174" s="186" t="s">
        <v>112</v>
      </c>
      <c r="T174" s="489">
        <f>+AN171</f>
        <v>0</v>
      </c>
      <c r="U174" s="489"/>
      <c r="V174" s="489"/>
      <c r="W174" s="186" t="s">
        <v>112</v>
      </c>
      <c r="X174" s="489">
        <f>+AR159</f>
        <v>0</v>
      </c>
      <c r="Y174" s="489"/>
      <c r="Z174" s="489"/>
      <c r="AA174" s="132"/>
      <c r="AB174" s="186" t="s">
        <v>111</v>
      </c>
      <c r="AC174" s="132"/>
      <c r="AD174" s="508">
        <f>+F174+H174*L174+P174+T174+X174</f>
        <v>1</v>
      </c>
      <c r="AE174" s="508"/>
      <c r="AF174" s="508"/>
      <c r="AG174" s="508"/>
      <c r="AH174" s="508"/>
      <c r="AI174" s="132"/>
      <c r="AJ174" s="157"/>
      <c r="AK174" s="325"/>
      <c r="AL174" s="303"/>
      <c r="AM174" s="11"/>
      <c r="AN174" s="10"/>
      <c r="AO174" s="11"/>
      <c r="AP174" s="11"/>
      <c r="AQ174" s="38"/>
      <c r="AR174" s="38"/>
    </row>
    <row r="175" spans="1:44" s="123" customFormat="1" ht="12.75" hidden="1" customHeight="1" thickBot="1">
      <c r="B175" s="303"/>
      <c r="C175" s="304"/>
      <c r="D175" s="158"/>
      <c r="E175" s="159"/>
      <c r="F175" s="159"/>
      <c r="G175" s="159"/>
      <c r="H175" s="407" t="s">
        <v>155</v>
      </c>
      <c r="I175" s="407"/>
      <c r="J175" s="407"/>
      <c r="K175" s="179"/>
      <c r="L175" s="407" t="s">
        <v>156</v>
      </c>
      <c r="M175" s="407"/>
      <c r="N175" s="407"/>
      <c r="O175" s="160"/>
      <c r="P175" s="407" t="s">
        <v>157</v>
      </c>
      <c r="Q175" s="407"/>
      <c r="R175" s="407"/>
      <c r="S175" s="179"/>
      <c r="T175" s="407" t="s">
        <v>158</v>
      </c>
      <c r="U175" s="407"/>
      <c r="V175" s="407"/>
      <c r="W175" s="179"/>
      <c r="X175" s="407" t="s">
        <v>159</v>
      </c>
      <c r="Y175" s="407"/>
      <c r="Z175" s="407"/>
      <c r="AA175" s="160"/>
      <c r="AB175" s="179"/>
      <c r="AC175" s="179"/>
      <c r="AD175" s="160"/>
      <c r="AE175" s="160"/>
      <c r="AF175" s="160"/>
      <c r="AG175" s="160"/>
      <c r="AH175" s="159"/>
      <c r="AI175" s="159"/>
      <c r="AJ175" s="161"/>
      <c r="AK175" s="325"/>
      <c r="AL175" s="303"/>
      <c r="AM175" s="11"/>
      <c r="AN175" s="10"/>
      <c r="AO175" s="11"/>
      <c r="AP175" s="11"/>
      <c r="AQ175" s="38"/>
      <c r="AR175" s="38"/>
    </row>
    <row r="176" spans="1:44" s="123" customFormat="1" ht="12" customHeight="1" thickBot="1">
      <c r="B176" s="303"/>
      <c r="C176" s="304"/>
      <c r="D176" s="216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325"/>
      <c r="AL176" s="303"/>
      <c r="AM176" s="11"/>
      <c r="AN176" s="10"/>
      <c r="AO176" s="11"/>
      <c r="AP176" s="11"/>
      <c r="AQ176" s="38"/>
      <c r="AR176" s="38"/>
    </row>
    <row r="177" spans="1:44" s="144" customFormat="1" ht="12" thickBot="1">
      <c r="A177" s="142"/>
      <c r="B177" s="309"/>
      <c r="C177" s="310"/>
      <c r="D177" s="233" t="s">
        <v>160</v>
      </c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235"/>
      <c r="AK177" s="330"/>
      <c r="AL177" s="309"/>
      <c r="AM177" s="25"/>
      <c r="AN177" s="26"/>
      <c r="AO177" s="25"/>
      <c r="AP177" s="25"/>
      <c r="AQ177" s="39"/>
      <c r="AR177" s="39"/>
    </row>
    <row r="178" spans="1:44" s="123" customFormat="1" ht="3.75" customHeight="1" thickBot="1">
      <c r="A178" s="122"/>
      <c r="B178" s="303"/>
      <c r="C178" s="304"/>
      <c r="D178" s="216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325"/>
      <c r="AL178" s="303"/>
      <c r="AM178" s="11"/>
      <c r="AN178" s="10"/>
      <c r="AO178" s="11"/>
      <c r="AP178" s="11"/>
      <c r="AQ178" s="38"/>
      <c r="AR178" s="38"/>
    </row>
    <row r="179" spans="1:44" s="129" customFormat="1" ht="9.75" thickBot="1">
      <c r="A179" s="127"/>
      <c r="B179" s="305"/>
      <c r="C179" s="307"/>
      <c r="D179" s="272" t="s">
        <v>161</v>
      </c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4"/>
      <c r="AK179" s="324"/>
      <c r="AL179" s="305"/>
      <c r="AM179" s="6"/>
      <c r="AN179" s="7"/>
      <c r="AO179" s="6"/>
      <c r="AP179" s="6"/>
      <c r="AQ179" s="40"/>
      <c r="AR179" s="40"/>
    </row>
    <row r="180" spans="1:44" s="123" customFormat="1" ht="3.75" customHeight="1" thickBot="1">
      <c r="A180" s="122"/>
      <c r="B180" s="303"/>
      <c r="C180" s="304"/>
      <c r="D180" s="216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325"/>
      <c r="AL180" s="303"/>
      <c r="AM180" s="11"/>
      <c r="AN180" s="10"/>
      <c r="AO180" s="11"/>
      <c r="AP180" s="11"/>
      <c r="AQ180" s="38"/>
      <c r="AR180" s="38"/>
    </row>
    <row r="181" spans="1:44" s="123" customFormat="1" ht="15" customHeight="1" thickBot="1">
      <c r="A181" s="122"/>
      <c r="B181" s="318"/>
      <c r="C181" s="304"/>
      <c r="D181" s="213" t="s">
        <v>162</v>
      </c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500">
        <v>0</v>
      </c>
      <c r="AC181" s="501"/>
      <c r="AD181" s="501"/>
      <c r="AE181" s="501"/>
      <c r="AF181" s="502"/>
      <c r="AG181" s="216"/>
      <c r="AH181" s="371" t="s">
        <v>163</v>
      </c>
      <c r="AI181" s="371"/>
      <c r="AJ181" s="216"/>
      <c r="AK181" s="325"/>
      <c r="AL181" s="318"/>
      <c r="AM181" s="34"/>
      <c r="AN181" s="57"/>
      <c r="AO181" s="34"/>
      <c r="AP181" s="34"/>
      <c r="AQ181" s="35"/>
      <c r="AR181" s="35"/>
    </row>
    <row r="182" spans="1:44" s="123" customFormat="1" ht="3.75" customHeight="1" thickBot="1">
      <c r="A182" s="122"/>
      <c r="B182" s="318"/>
      <c r="C182" s="304"/>
      <c r="D182" s="213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372"/>
      <c r="AI182" s="372"/>
      <c r="AJ182" s="373"/>
      <c r="AK182" s="325"/>
      <c r="AL182" s="318"/>
      <c r="AM182" s="34"/>
      <c r="AN182" s="57"/>
      <c r="AO182" s="34"/>
      <c r="AP182" s="34"/>
      <c r="AQ182" s="35"/>
      <c r="AR182" s="35"/>
    </row>
    <row r="183" spans="1:44" s="123" customFormat="1" ht="15" customHeight="1" thickBot="1">
      <c r="A183" s="122"/>
      <c r="B183" s="318"/>
      <c r="C183" s="304"/>
      <c r="D183" s="213" t="s">
        <v>164</v>
      </c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500">
        <v>0</v>
      </c>
      <c r="AC183" s="501"/>
      <c r="AD183" s="501"/>
      <c r="AE183" s="501"/>
      <c r="AF183" s="502"/>
      <c r="AG183" s="216"/>
      <c r="AH183" s="371" t="s">
        <v>163</v>
      </c>
      <c r="AI183" s="371"/>
      <c r="AJ183" s="216"/>
      <c r="AK183" s="325"/>
      <c r="AL183" s="318"/>
      <c r="AM183" s="34"/>
      <c r="AN183" s="57"/>
      <c r="AO183" s="34"/>
      <c r="AP183" s="34"/>
      <c r="AQ183" s="35"/>
      <c r="AR183" s="35"/>
    </row>
    <row r="184" spans="1:44" s="123" customFormat="1" ht="3.75" customHeight="1" thickBot="1">
      <c r="A184" s="122"/>
      <c r="B184" s="318"/>
      <c r="C184" s="304"/>
      <c r="D184" s="213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372"/>
      <c r="AI184" s="372"/>
      <c r="AJ184" s="373"/>
      <c r="AK184" s="325"/>
      <c r="AL184" s="318"/>
      <c r="AM184" s="34"/>
      <c r="AN184" s="57"/>
      <c r="AO184" s="34"/>
      <c r="AP184" s="34"/>
      <c r="AQ184" s="35"/>
      <c r="AR184" s="35"/>
    </row>
    <row r="185" spans="1:44" s="123" customFormat="1" ht="15" customHeight="1" thickBot="1">
      <c r="A185" s="122"/>
      <c r="B185" s="318"/>
      <c r="C185" s="304"/>
      <c r="D185" s="213" t="s">
        <v>165</v>
      </c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500">
        <v>0</v>
      </c>
      <c r="AC185" s="501"/>
      <c r="AD185" s="501"/>
      <c r="AE185" s="501"/>
      <c r="AF185" s="502"/>
      <c r="AG185" s="216"/>
      <c r="AH185" s="371" t="s">
        <v>163</v>
      </c>
      <c r="AI185" s="371"/>
      <c r="AJ185" s="216"/>
      <c r="AK185" s="325"/>
      <c r="AL185" s="318"/>
      <c r="AM185" s="34"/>
      <c r="AN185" s="57"/>
      <c r="AO185" s="34"/>
      <c r="AP185" s="34"/>
      <c r="AQ185" s="35"/>
      <c r="AR185" s="35"/>
    </row>
    <row r="186" spans="1:44" s="123" customFormat="1" ht="3.75" customHeight="1">
      <c r="A186" s="122"/>
      <c r="B186" s="318"/>
      <c r="C186" s="304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372"/>
      <c r="AC186" s="372"/>
      <c r="AD186" s="373"/>
      <c r="AE186" s="28"/>
      <c r="AF186" s="28"/>
      <c r="AG186" s="28"/>
      <c r="AH186" s="28"/>
      <c r="AI186" s="28"/>
      <c r="AJ186" s="28"/>
      <c r="AK186" s="325"/>
      <c r="AL186" s="318"/>
      <c r="AM186" s="34"/>
      <c r="AN186" s="57"/>
      <c r="AO186" s="34"/>
      <c r="AP186" s="34"/>
      <c r="AQ186" s="35"/>
      <c r="AR186" s="35"/>
    </row>
    <row r="187" spans="1:44" s="123" customFormat="1" ht="12.75" hidden="1" customHeight="1" thickBot="1">
      <c r="B187" s="303"/>
      <c r="C187" s="304"/>
      <c r="D187" s="360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2"/>
      <c r="Z187" s="362"/>
      <c r="AA187" s="362"/>
      <c r="AB187" s="362"/>
      <c r="AC187" s="362"/>
      <c r="AD187" s="362"/>
      <c r="AE187" s="361"/>
      <c r="AF187" s="361"/>
      <c r="AG187" s="361"/>
      <c r="AH187" s="361"/>
      <c r="AI187" s="361"/>
      <c r="AJ187" s="374"/>
      <c r="AK187" s="325"/>
      <c r="AL187" s="303"/>
      <c r="AM187" s="11"/>
      <c r="AN187" s="10"/>
      <c r="AO187" s="11"/>
      <c r="AP187" s="11"/>
      <c r="AQ187" s="38"/>
      <c r="AR187" s="38"/>
    </row>
    <row r="188" spans="1:44" s="123" customFormat="1" ht="12.75" hidden="1" customHeight="1" thickBot="1">
      <c r="B188" s="303"/>
      <c r="C188" s="304"/>
      <c r="D188" s="363" t="s">
        <v>166</v>
      </c>
      <c r="E188" s="364"/>
      <c r="F188" s="364" t="s">
        <v>111</v>
      </c>
      <c r="G188" s="365"/>
      <c r="H188" s="366"/>
      <c r="I188" s="366"/>
      <c r="J188" s="509">
        <f>0.5*AB181^0.2</f>
        <v>0</v>
      </c>
      <c r="K188" s="509"/>
      <c r="L188" s="509"/>
      <c r="M188" s="366"/>
      <c r="N188" s="365" t="s">
        <v>112</v>
      </c>
      <c r="O188" s="366"/>
      <c r="P188" s="509">
        <f>+AB183^0.2</f>
        <v>0</v>
      </c>
      <c r="Q188" s="509"/>
      <c r="R188" s="509"/>
      <c r="S188" s="366"/>
      <c r="T188" s="365" t="s">
        <v>112</v>
      </c>
      <c r="U188" s="366"/>
      <c r="V188" s="509">
        <f>1.5*AB185^0.2</f>
        <v>0</v>
      </c>
      <c r="W188" s="509"/>
      <c r="X188" s="509"/>
      <c r="Y188" s="366"/>
      <c r="Z188" s="365" t="s">
        <v>111</v>
      </c>
      <c r="AA188" s="366"/>
      <c r="AB188" s="520">
        <f>+J188+P188+V188</f>
        <v>0</v>
      </c>
      <c r="AC188" s="520"/>
      <c r="AD188" s="520"/>
      <c r="AE188" s="520"/>
      <c r="AF188" s="520"/>
      <c r="AG188" s="366"/>
      <c r="AH188" s="366"/>
      <c r="AI188" s="366"/>
      <c r="AJ188" s="375"/>
      <c r="AK188" s="325"/>
      <c r="AL188" s="303"/>
      <c r="AM188" s="38"/>
      <c r="AN188" s="38"/>
      <c r="AO188" s="38"/>
      <c r="AP188" s="11"/>
      <c r="AQ188" s="38"/>
      <c r="AR188" s="38"/>
    </row>
    <row r="189" spans="1:44" s="123" customFormat="1" ht="12.75" hidden="1" customHeight="1" thickBot="1">
      <c r="B189" s="303"/>
      <c r="C189" s="304"/>
      <c r="D189" s="367"/>
      <c r="E189" s="368"/>
      <c r="F189" s="368"/>
      <c r="G189" s="368"/>
      <c r="H189" s="369"/>
      <c r="I189" s="369"/>
      <c r="J189" s="510" t="s">
        <v>167</v>
      </c>
      <c r="K189" s="510"/>
      <c r="L189" s="510"/>
      <c r="M189" s="369"/>
      <c r="N189" s="369"/>
      <c r="O189" s="370"/>
      <c r="P189" s="510" t="s">
        <v>168</v>
      </c>
      <c r="Q189" s="510"/>
      <c r="R189" s="510"/>
      <c r="S189" s="369"/>
      <c r="T189" s="370"/>
      <c r="U189" s="370"/>
      <c r="V189" s="510" t="s">
        <v>169</v>
      </c>
      <c r="W189" s="510"/>
      <c r="X189" s="510"/>
      <c r="Y189" s="370"/>
      <c r="Z189" s="370"/>
      <c r="AA189" s="370"/>
      <c r="AB189" s="369"/>
      <c r="AC189" s="369"/>
      <c r="AD189" s="370"/>
      <c r="AE189" s="370"/>
      <c r="AF189" s="370"/>
      <c r="AG189" s="370"/>
      <c r="AH189" s="368"/>
      <c r="AI189" s="368"/>
      <c r="AJ189" s="376"/>
      <c r="AK189" s="325"/>
      <c r="AL189" s="303"/>
      <c r="AM189" s="38"/>
      <c r="AN189" s="38"/>
      <c r="AO189" s="38"/>
      <c r="AP189" s="11"/>
      <c r="AQ189" s="38"/>
      <c r="AR189" s="38"/>
    </row>
    <row r="190" spans="1:44" s="123" customFormat="1" ht="12.75" customHeight="1" thickBot="1">
      <c r="B190" s="318"/>
      <c r="C190" s="304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77"/>
      <c r="AC190" s="377"/>
      <c r="AD190" s="378"/>
      <c r="AE190" s="366"/>
      <c r="AF190" s="366"/>
      <c r="AG190" s="366"/>
      <c r="AH190" s="366"/>
      <c r="AI190" s="366"/>
      <c r="AJ190" s="366"/>
      <c r="AK190" s="325"/>
      <c r="AL190" s="318"/>
      <c r="AM190" s="34"/>
      <c r="AN190" s="57"/>
      <c r="AO190" s="34"/>
      <c r="AP190" s="34"/>
      <c r="AQ190" s="35"/>
      <c r="AR190" s="35"/>
    </row>
    <row r="191" spans="1:44" s="129" customFormat="1" ht="9.75" thickBot="1">
      <c r="A191" s="127"/>
      <c r="B191" s="305"/>
      <c r="C191" s="307"/>
      <c r="D191" s="272" t="s">
        <v>170</v>
      </c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273"/>
      <c r="AG191" s="273"/>
      <c r="AH191" s="273"/>
      <c r="AI191" s="273"/>
      <c r="AJ191" s="274"/>
      <c r="AK191" s="324"/>
      <c r="AL191" s="305"/>
      <c r="AM191" s="6"/>
      <c r="AN191" s="7"/>
      <c r="AO191" s="6"/>
      <c r="AP191" s="6"/>
      <c r="AQ191" s="40"/>
      <c r="AR191" s="40"/>
    </row>
    <row r="192" spans="1:44" s="123" customFormat="1" ht="3.75" customHeight="1" thickBot="1">
      <c r="A192" s="122"/>
      <c r="B192" s="303"/>
      <c r="C192" s="304"/>
      <c r="D192" s="216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325"/>
      <c r="AL192" s="303"/>
      <c r="AM192" s="11"/>
      <c r="AN192" s="10"/>
      <c r="AO192" s="11"/>
      <c r="AP192" s="11"/>
      <c r="AQ192" s="38"/>
      <c r="AR192" s="38"/>
    </row>
    <row r="193" spans="1:44" s="123" customFormat="1" ht="15" customHeight="1" thickBot="1">
      <c r="A193" s="122"/>
      <c r="B193" s="318"/>
      <c r="C193" s="304"/>
      <c r="D193" s="213" t="s">
        <v>162</v>
      </c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500">
        <v>0</v>
      </c>
      <c r="AC193" s="501"/>
      <c r="AD193" s="501"/>
      <c r="AE193" s="501"/>
      <c r="AF193" s="502"/>
      <c r="AG193" s="216"/>
      <c r="AH193" s="392" t="s">
        <v>171</v>
      </c>
      <c r="AI193" s="371"/>
      <c r="AJ193" s="216"/>
      <c r="AK193" s="325"/>
      <c r="AL193" s="318"/>
      <c r="AM193" s="34"/>
      <c r="AN193" s="57"/>
      <c r="AO193" s="34"/>
      <c r="AP193" s="34"/>
      <c r="AQ193" s="35"/>
      <c r="AR193" s="35"/>
    </row>
    <row r="194" spans="1:44" s="123" customFormat="1" ht="3.75" customHeight="1" thickBot="1">
      <c r="A194" s="122"/>
      <c r="B194" s="318"/>
      <c r="C194" s="304"/>
      <c r="D194" s="213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372"/>
      <c r="AI194" s="372"/>
      <c r="AJ194" s="373"/>
      <c r="AK194" s="325"/>
      <c r="AL194" s="318"/>
      <c r="AM194" s="34"/>
      <c r="AN194" s="57"/>
      <c r="AO194" s="34"/>
      <c r="AP194" s="34"/>
      <c r="AQ194" s="35"/>
      <c r="AR194" s="35"/>
    </row>
    <row r="195" spans="1:44" s="123" customFormat="1" ht="15" customHeight="1" thickBot="1">
      <c r="A195" s="122"/>
      <c r="B195" s="318"/>
      <c r="C195" s="304"/>
      <c r="D195" s="213" t="s">
        <v>164</v>
      </c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500">
        <v>0</v>
      </c>
      <c r="AC195" s="501"/>
      <c r="AD195" s="501"/>
      <c r="AE195" s="501"/>
      <c r="AF195" s="502"/>
      <c r="AG195" s="216"/>
      <c r="AH195" s="392" t="s">
        <v>171</v>
      </c>
      <c r="AI195" s="371"/>
      <c r="AJ195" s="216"/>
      <c r="AK195" s="325"/>
      <c r="AL195" s="318"/>
      <c r="AM195" s="34"/>
      <c r="AN195" s="57"/>
      <c r="AO195" s="34"/>
      <c r="AP195" s="34"/>
      <c r="AQ195" s="35"/>
      <c r="AR195" s="35"/>
    </row>
    <row r="196" spans="1:44" s="123" customFormat="1" ht="3.75" customHeight="1" thickBot="1">
      <c r="A196" s="122"/>
      <c r="B196" s="318"/>
      <c r="C196" s="304"/>
      <c r="D196" s="213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372"/>
      <c r="AI196" s="372"/>
      <c r="AJ196" s="373"/>
      <c r="AK196" s="325"/>
      <c r="AL196" s="318"/>
      <c r="AM196" s="34"/>
      <c r="AN196" s="57"/>
      <c r="AO196" s="34"/>
      <c r="AP196" s="34"/>
      <c r="AQ196" s="35"/>
      <c r="AR196" s="35"/>
    </row>
    <row r="197" spans="1:44" s="123" customFormat="1" ht="15" customHeight="1" thickBot="1">
      <c r="A197" s="122"/>
      <c r="B197" s="318"/>
      <c r="C197" s="304"/>
      <c r="D197" s="213" t="s">
        <v>165</v>
      </c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500">
        <v>0</v>
      </c>
      <c r="AC197" s="501"/>
      <c r="AD197" s="501"/>
      <c r="AE197" s="501"/>
      <c r="AF197" s="502"/>
      <c r="AG197" s="216"/>
      <c r="AH197" s="392" t="s">
        <v>171</v>
      </c>
      <c r="AI197" s="371"/>
      <c r="AJ197" s="216"/>
      <c r="AK197" s="325"/>
      <c r="AL197" s="318"/>
      <c r="AM197" s="34"/>
      <c r="AN197" s="57"/>
      <c r="AO197" s="34"/>
      <c r="AP197" s="34"/>
      <c r="AQ197" s="35"/>
      <c r="AR197" s="35"/>
    </row>
    <row r="198" spans="1:44" ht="9.9499999999999993" customHeight="1">
      <c r="A198" s="122"/>
      <c r="B198" s="319"/>
      <c r="C198" s="302"/>
      <c r="D198" s="379"/>
      <c r="E198" s="379"/>
      <c r="F198" s="379"/>
      <c r="G198" s="379"/>
      <c r="H198" s="379"/>
      <c r="I198" s="379"/>
      <c r="J198" s="379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216"/>
      <c r="AA198" s="379"/>
      <c r="AB198" s="400"/>
      <c r="AC198" s="400"/>
      <c r="AD198" s="401"/>
      <c r="AE198" s="379"/>
      <c r="AF198" s="379"/>
      <c r="AG198" s="379"/>
      <c r="AH198" s="379"/>
      <c r="AI198" s="379"/>
      <c r="AJ198" s="379"/>
      <c r="AK198" s="321"/>
      <c r="AL198" s="319"/>
      <c r="AM198" s="58"/>
      <c r="AN198" s="59"/>
      <c r="AO198" s="58"/>
      <c r="AP198" s="58"/>
      <c r="AQ198" s="60"/>
      <c r="AR198" s="60"/>
    </row>
    <row r="199" spans="1:44" ht="13.5" hidden="1" customHeight="1" thickBot="1">
      <c r="B199" s="287"/>
      <c r="C199" s="302"/>
      <c r="D199" s="380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2"/>
      <c r="Z199" s="383"/>
      <c r="AA199" s="382"/>
      <c r="AB199" s="402"/>
      <c r="AC199" s="402"/>
      <c r="AD199" s="402"/>
      <c r="AE199" s="393"/>
      <c r="AF199" s="393"/>
      <c r="AG199" s="393"/>
      <c r="AH199" s="393"/>
      <c r="AI199" s="393"/>
      <c r="AJ199" s="394"/>
      <c r="AK199" s="321"/>
      <c r="AL199" s="287"/>
      <c r="AM199" s="3"/>
      <c r="AN199" s="2"/>
      <c r="AO199" s="3"/>
      <c r="AP199" s="3"/>
      <c r="AQ199" s="1"/>
      <c r="AR199" s="1"/>
    </row>
    <row r="200" spans="1:44" ht="13.5" hidden="1" customHeight="1" thickBot="1">
      <c r="B200" s="287"/>
      <c r="C200" s="302"/>
      <c r="D200" s="384" t="s">
        <v>172</v>
      </c>
      <c r="E200" s="385"/>
      <c r="F200" s="385" t="s">
        <v>111</v>
      </c>
      <c r="G200" s="386"/>
      <c r="H200" s="379"/>
      <c r="I200" s="379"/>
      <c r="J200" s="505">
        <f>+AB193^0.2</f>
        <v>0</v>
      </c>
      <c r="K200" s="505"/>
      <c r="L200" s="505"/>
      <c r="M200" s="379"/>
      <c r="N200" s="386" t="s">
        <v>112</v>
      </c>
      <c r="O200" s="379"/>
      <c r="P200" s="505">
        <f>2*AB195^0.2</f>
        <v>0</v>
      </c>
      <c r="Q200" s="505"/>
      <c r="R200" s="505"/>
      <c r="S200" s="379"/>
      <c r="T200" s="386" t="s">
        <v>112</v>
      </c>
      <c r="U200" s="379"/>
      <c r="V200" s="505">
        <f>3*AB197^0.2</f>
        <v>0</v>
      </c>
      <c r="W200" s="505"/>
      <c r="X200" s="505"/>
      <c r="Y200" s="379"/>
      <c r="Z200" s="383"/>
      <c r="AA200" s="379"/>
      <c r="AB200" s="504">
        <f>+J200+P200+V200</f>
        <v>0</v>
      </c>
      <c r="AC200" s="504"/>
      <c r="AD200" s="504"/>
      <c r="AE200" s="504"/>
      <c r="AF200" s="504"/>
      <c r="AG200" s="395"/>
      <c r="AH200" s="395"/>
      <c r="AI200" s="395"/>
      <c r="AJ200" s="396"/>
      <c r="AK200" s="321"/>
      <c r="AL200" s="287"/>
      <c r="AM200" s="1"/>
      <c r="AN200" s="1"/>
      <c r="AO200" s="1"/>
      <c r="AP200" s="3"/>
      <c r="AQ200" s="1"/>
      <c r="AR200" s="1"/>
    </row>
    <row r="201" spans="1:44" ht="13.5" hidden="1" customHeight="1" thickBot="1">
      <c r="B201" s="287"/>
      <c r="C201" s="302"/>
      <c r="D201" s="387"/>
      <c r="E201" s="388"/>
      <c r="F201" s="388"/>
      <c r="G201" s="388"/>
      <c r="H201" s="389"/>
      <c r="I201" s="389"/>
      <c r="J201" s="503" t="s">
        <v>173</v>
      </c>
      <c r="K201" s="503"/>
      <c r="L201" s="503"/>
      <c r="M201" s="389"/>
      <c r="N201" s="389"/>
      <c r="O201" s="390"/>
      <c r="P201" s="503" t="s">
        <v>174</v>
      </c>
      <c r="Q201" s="503"/>
      <c r="R201" s="503"/>
      <c r="S201" s="389"/>
      <c r="T201" s="390"/>
      <c r="U201" s="390"/>
      <c r="V201" s="503" t="s">
        <v>175</v>
      </c>
      <c r="W201" s="503"/>
      <c r="X201" s="503"/>
      <c r="Y201" s="390"/>
      <c r="Z201" s="383"/>
      <c r="AA201" s="390"/>
      <c r="AB201" s="403"/>
      <c r="AC201" s="403"/>
      <c r="AD201" s="397"/>
      <c r="AE201" s="397"/>
      <c r="AF201" s="397"/>
      <c r="AG201" s="397"/>
      <c r="AH201" s="398"/>
      <c r="AI201" s="398"/>
      <c r="AJ201" s="399"/>
      <c r="AK201" s="321"/>
      <c r="AL201" s="287"/>
      <c r="AM201" s="1"/>
      <c r="AN201" s="1"/>
      <c r="AO201" s="1"/>
      <c r="AP201" s="3"/>
      <c r="AQ201" s="1"/>
      <c r="AR201" s="1"/>
    </row>
    <row r="202" spans="1:44" ht="13.5" hidden="1" customHeight="1" thickBot="1">
      <c r="B202" s="319"/>
      <c r="C202" s="302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  <c r="R202" s="379"/>
      <c r="S202" s="379"/>
      <c r="T202" s="379"/>
      <c r="U202" s="379"/>
      <c r="V202" s="379"/>
      <c r="W202" s="379"/>
      <c r="X202" s="379"/>
      <c r="Y202" s="379"/>
      <c r="Z202" s="383"/>
      <c r="AA202" s="379"/>
      <c r="AB202" s="404"/>
      <c r="AC202" s="404"/>
      <c r="AD202" s="405"/>
      <c r="AE202" s="395"/>
      <c r="AF202" s="395"/>
      <c r="AG202" s="395"/>
      <c r="AH202" s="395"/>
      <c r="AI202" s="395"/>
      <c r="AJ202" s="379"/>
      <c r="AK202" s="321"/>
      <c r="AL202" s="319"/>
      <c r="AM202" s="58"/>
      <c r="AN202" s="59"/>
      <c r="AO202" s="58"/>
      <c r="AP202" s="58"/>
      <c r="AQ202" s="60"/>
      <c r="AR202" s="60"/>
    </row>
    <row r="203" spans="1:44" ht="13.5" hidden="1" customHeight="1" thickBot="1">
      <c r="B203" s="287"/>
      <c r="C203" s="302"/>
      <c r="D203" s="380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2"/>
      <c r="Z203" s="383"/>
      <c r="AA203" s="382"/>
      <c r="AB203" s="402"/>
      <c r="AC203" s="402"/>
      <c r="AD203" s="402"/>
      <c r="AE203" s="393"/>
      <c r="AF203" s="393"/>
      <c r="AG203" s="393"/>
      <c r="AH203" s="393"/>
      <c r="AI203" s="393"/>
      <c r="AJ203" s="394"/>
      <c r="AK203" s="321"/>
      <c r="AL203" s="287"/>
      <c r="AM203" s="3"/>
      <c r="AN203" s="2"/>
      <c r="AO203" s="3"/>
      <c r="AP203" s="3"/>
      <c r="AQ203" s="1"/>
      <c r="AR203" s="1"/>
    </row>
    <row r="204" spans="1:44" ht="13.5" hidden="1" customHeight="1" thickBot="1">
      <c r="B204" s="287"/>
      <c r="C204" s="302"/>
      <c r="D204" s="384" t="s">
        <v>176</v>
      </c>
      <c r="E204" s="385"/>
      <c r="F204" s="385" t="s">
        <v>111</v>
      </c>
      <c r="G204" s="386"/>
      <c r="H204" s="379"/>
      <c r="I204" s="379"/>
      <c r="J204" s="540">
        <v>1</v>
      </c>
      <c r="K204" s="540"/>
      <c r="L204" s="540"/>
      <c r="M204" s="379"/>
      <c r="N204" s="386" t="s">
        <v>112</v>
      </c>
      <c r="O204" s="379"/>
      <c r="P204" s="505">
        <f>+AB188</f>
        <v>0</v>
      </c>
      <c r="Q204" s="505"/>
      <c r="R204" s="505"/>
      <c r="S204" s="379"/>
      <c r="T204" s="386" t="s">
        <v>112</v>
      </c>
      <c r="U204" s="379"/>
      <c r="V204" s="505">
        <f>+AB200</f>
        <v>0</v>
      </c>
      <c r="W204" s="505"/>
      <c r="X204" s="505"/>
      <c r="Y204" s="379"/>
      <c r="Z204" s="383"/>
      <c r="AA204" s="379"/>
      <c r="AB204" s="504">
        <f>+J204+P204+V204</f>
        <v>1</v>
      </c>
      <c r="AC204" s="504"/>
      <c r="AD204" s="504"/>
      <c r="AE204" s="504"/>
      <c r="AF204" s="504"/>
      <c r="AG204" s="395"/>
      <c r="AH204" s="395"/>
      <c r="AI204" s="395"/>
      <c r="AJ204" s="396"/>
      <c r="AK204" s="321"/>
      <c r="AL204" s="287"/>
      <c r="AM204" s="1"/>
      <c r="AN204" s="1"/>
      <c r="AO204" s="1"/>
      <c r="AP204" s="3"/>
      <c r="AQ204" s="1"/>
      <c r="AR204" s="1"/>
    </row>
    <row r="205" spans="1:44" ht="13.5" hidden="1" customHeight="1" thickBot="1">
      <c r="B205" s="287"/>
      <c r="C205" s="302"/>
      <c r="D205" s="387"/>
      <c r="E205" s="388"/>
      <c r="F205" s="388"/>
      <c r="G205" s="388"/>
      <c r="H205" s="389"/>
      <c r="I205" s="389"/>
      <c r="J205" s="503"/>
      <c r="K205" s="503"/>
      <c r="L205" s="503"/>
      <c r="M205" s="389"/>
      <c r="N205" s="389"/>
      <c r="O205" s="390"/>
      <c r="P205" s="503" t="s">
        <v>166</v>
      </c>
      <c r="Q205" s="503"/>
      <c r="R205" s="503"/>
      <c r="S205" s="389"/>
      <c r="T205" s="390"/>
      <c r="U205" s="390"/>
      <c r="V205" s="503" t="s">
        <v>172</v>
      </c>
      <c r="W205" s="503"/>
      <c r="X205" s="503"/>
      <c r="Y205" s="390"/>
      <c r="Z205" s="216"/>
      <c r="AA205" s="390"/>
      <c r="AB205" s="403"/>
      <c r="AC205" s="403"/>
      <c r="AD205" s="397"/>
      <c r="AE205" s="397"/>
      <c r="AF205" s="397"/>
      <c r="AG205" s="397"/>
      <c r="AH205" s="398"/>
      <c r="AI205" s="398"/>
      <c r="AJ205" s="399"/>
      <c r="AK205" s="321"/>
      <c r="AL205" s="287"/>
      <c r="AM205" s="1"/>
      <c r="AN205" s="1"/>
      <c r="AO205" s="1"/>
      <c r="AP205" s="3"/>
      <c r="AQ205" s="1"/>
      <c r="AR205" s="1"/>
    </row>
    <row r="206" spans="1:44" ht="12.75" customHeight="1" thickBot="1">
      <c r="B206" s="287"/>
      <c r="C206" s="302"/>
      <c r="D206" s="391"/>
      <c r="E206" s="379"/>
      <c r="F206" s="379"/>
      <c r="G206" s="379"/>
      <c r="H206" s="379"/>
      <c r="I206" s="379"/>
      <c r="J206" s="379"/>
      <c r="K206" s="379"/>
      <c r="L206" s="379"/>
      <c r="M206" s="379"/>
      <c r="N206" s="379"/>
      <c r="O206" s="379"/>
      <c r="P206" s="379"/>
      <c r="Q206" s="379"/>
      <c r="R206" s="379"/>
      <c r="S206" s="379"/>
      <c r="T206" s="379"/>
      <c r="U206" s="379"/>
      <c r="V206" s="379"/>
      <c r="W206" s="379"/>
      <c r="X206" s="379"/>
      <c r="Y206" s="379"/>
      <c r="Z206" s="216"/>
      <c r="AA206" s="379"/>
      <c r="AB206" s="395"/>
      <c r="AC206" s="395"/>
      <c r="AD206" s="395"/>
      <c r="AE206" s="395"/>
      <c r="AF206" s="395"/>
      <c r="AG206" s="395"/>
      <c r="AH206" s="395"/>
      <c r="AI206" s="395"/>
      <c r="AJ206" s="379"/>
      <c r="AK206" s="321"/>
      <c r="AL206" s="287"/>
      <c r="AM206" s="3"/>
      <c r="AN206" s="2"/>
      <c r="AO206" s="3"/>
      <c r="AP206" s="3"/>
      <c r="AQ206" s="1"/>
      <c r="AR206" s="1"/>
    </row>
    <row r="207" spans="1:44" ht="12.75" hidden="1" customHeight="1" thickBot="1">
      <c r="B207" s="287"/>
      <c r="C207" s="320"/>
      <c r="D207" s="195" t="s">
        <v>177</v>
      </c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7"/>
      <c r="AA207" s="189"/>
      <c r="AB207" s="192"/>
      <c r="AC207" s="192"/>
      <c r="AD207" s="192"/>
      <c r="AE207" s="192"/>
      <c r="AF207" s="192"/>
      <c r="AG207" s="192"/>
      <c r="AH207" s="192"/>
      <c r="AI207" s="192"/>
      <c r="AJ207" s="189"/>
      <c r="AK207" s="321"/>
      <c r="AL207" s="287"/>
      <c r="AM207" s="3"/>
      <c r="AN207" s="2"/>
      <c r="AO207" s="3"/>
      <c r="AP207" s="3"/>
      <c r="AQ207" s="1"/>
      <c r="AR207" s="1"/>
    </row>
    <row r="208" spans="1:44" ht="13.5" hidden="1" customHeight="1" thickBot="1">
      <c r="B208" s="287"/>
      <c r="C208" s="320"/>
      <c r="D208" s="194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7"/>
      <c r="AA208" s="189"/>
      <c r="AB208" s="192"/>
      <c r="AC208" s="192"/>
      <c r="AD208" s="192"/>
      <c r="AE208" s="192"/>
      <c r="AF208" s="192"/>
      <c r="AG208" s="192"/>
      <c r="AH208" s="192"/>
      <c r="AI208" s="192"/>
      <c r="AJ208" s="189"/>
      <c r="AK208" s="321"/>
      <c r="AL208" s="287"/>
      <c r="AM208" s="3"/>
      <c r="AN208" s="2"/>
      <c r="AO208" s="3"/>
      <c r="AP208" s="3"/>
      <c r="AQ208" s="1"/>
      <c r="AR208" s="1"/>
    </row>
    <row r="209" spans="1:44" ht="14.25" hidden="1" customHeight="1" thickTop="1" thickBot="1">
      <c r="B209" s="287"/>
      <c r="C209" s="302"/>
      <c r="D209" s="196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8"/>
      <c r="Z209" s="187"/>
      <c r="AA209" s="198"/>
      <c r="AB209" s="199"/>
      <c r="AC209" s="199"/>
      <c r="AD209" s="199"/>
      <c r="AE209" s="200"/>
      <c r="AF209" s="200"/>
      <c r="AG209" s="200"/>
      <c r="AH209" s="200"/>
      <c r="AI209" s="200"/>
      <c r="AJ209" s="201"/>
      <c r="AK209" s="321"/>
      <c r="AL209" s="287"/>
      <c r="AM209" s="3"/>
      <c r="AN209" s="2"/>
      <c r="AO209" s="3"/>
      <c r="AP209" s="3"/>
      <c r="AQ209" s="1"/>
      <c r="AR209" s="1"/>
    </row>
    <row r="210" spans="1:44" ht="12.75" hidden="1" customHeight="1" thickBot="1">
      <c r="B210" s="287"/>
      <c r="C210" s="302"/>
      <c r="D210" s="202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89"/>
      <c r="Z210" s="187"/>
      <c r="AA210" s="189"/>
      <c r="AB210" s="511">
        <f>+H211*P211*V211</f>
        <v>24310.799999999999</v>
      </c>
      <c r="AC210" s="511"/>
      <c r="AD210" s="511"/>
      <c r="AE210" s="511"/>
      <c r="AF210" s="511"/>
      <c r="AG210" s="511"/>
      <c r="AH210" s="511"/>
      <c r="AI210" s="511"/>
      <c r="AJ210" s="203"/>
      <c r="AK210" s="321"/>
      <c r="AL210" s="287"/>
      <c r="AM210" s="3"/>
      <c r="AN210" s="2"/>
      <c r="AO210" s="3"/>
      <c r="AP210" s="3"/>
      <c r="AQ210" s="1"/>
      <c r="AR210" s="1"/>
    </row>
    <row r="211" spans="1:44" ht="12.75" hidden="1" customHeight="1" thickBot="1">
      <c r="B211" s="287"/>
      <c r="C211" s="302"/>
      <c r="D211" s="202" t="s">
        <v>178</v>
      </c>
      <c r="E211" s="190"/>
      <c r="F211" s="190"/>
      <c r="G211" s="190" t="s">
        <v>111</v>
      </c>
      <c r="H211" s="541">
        <f>+I137</f>
        <v>24310.799999999999</v>
      </c>
      <c r="I211" s="541"/>
      <c r="J211" s="541"/>
      <c r="K211" s="541"/>
      <c r="L211" s="541"/>
      <c r="M211" s="189"/>
      <c r="N211" s="191" t="s">
        <v>154</v>
      </c>
      <c r="O211" s="189"/>
      <c r="P211" s="512">
        <f>+AD174</f>
        <v>1</v>
      </c>
      <c r="Q211" s="512"/>
      <c r="R211" s="512"/>
      <c r="S211" s="189"/>
      <c r="T211" s="191" t="s">
        <v>154</v>
      </c>
      <c r="U211" s="189"/>
      <c r="V211" s="512">
        <f>+AB204</f>
        <v>1</v>
      </c>
      <c r="W211" s="512"/>
      <c r="X211" s="512"/>
      <c r="Y211" s="189"/>
      <c r="Z211" s="187"/>
      <c r="AA211" s="189"/>
      <c r="AB211" s="511"/>
      <c r="AC211" s="511"/>
      <c r="AD211" s="511"/>
      <c r="AE211" s="511"/>
      <c r="AF211" s="511"/>
      <c r="AG211" s="511"/>
      <c r="AH211" s="511"/>
      <c r="AI211" s="511"/>
      <c r="AJ211" s="203"/>
      <c r="AK211" s="321"/>
      <c r="AL211" s="287"/>
      <c r="AM211" s="1"/>
      <c r="AN211" s="1"/>
      <c r="AO211" s="1"/>
      <c r="AP211" s="3"/>
      <c r="AQ211" s="1"/>
      <c r="AR211" s="1"/>
    </row>
    <row r="212" spans="1:44" ht="13.5" hidden="1" customHeight="1" thickBot="1">
      <c r="B212" s="287"/>
      <c r="C212" s="302"/>
      <c r="D212" s="202"/>
      <c r="E212" s="194"/>
      <c r="F212" s="194"/>
      <c r="G212" s="194"/>
      <c r="H212" s="542" t="s">
        <v>126</v>
      </c>
      <c r="I212" s="542"/>
      <c r="J212" s="542"/>
      <c r="K212" s="542"/>
      <c r="L212" s="542"/>
      <c r="M212" s="189"/>
      <c r="N212" s="189"/>
      <c r="O212" s="190"/>
      <c r="P212" s="539" t="s">
        <v>153</v>
      </c>
      <c r="Q212" s="539"/>
      <c r="R212" s="539"/>
      <c r="S212" s="189"/>
      <c r="T212" s="190"/>
      <c r="U212" s="190"/>
      <c r="V212" s="539" t="s">
        <v>176</v>
      </c>
      <c r="W212" s="539"/>
      <c r="X212" s="539"/>
      <c r="Y212" s="190"/>
      <c r="Z212" s="187"/>
      <c r="AA212" s="190"/>
      <c r="AB212" s="511"/>
      <c r="AC212" s="511"/>
      <c r="AD212" s="511"/>
      <c r="AE212" s="511"/>
      <c r="AF212" s="511"/>
      <c r="AG212" s="511"/>
      <c r="AH212" s="511"/>
      <c r="AI212" s="511"/>
      <c r="AJ212" s="203"/>
      <c r="AK212" s="321"/>
      <c r="AL212" s="287"/>
      <c r="AM212" s="1"/>
      <c r="AN212" s="1"/>
      <c r="AO212" s="1"/>
      <c r="AP212" s="3"/>
      <c r="AQ212" s="1"/>
      <c r="AR212" s="1"/>
    </row>
    <row r="213" spans="1:44" ht="13.5" hidden="1" customHeight="1" thickBot="1">
      <c r="B213" s="287"/>
      <c r="C213" s="302"/>
      <c r="D213" s="202"/>
      <c r="E213" s="194"/>
      <c r="F213" s="194"/>
      <c r="G213" s="194"/>
      <c r="H213" s="189"/>
      <c r="I213" s="189"/>
      <c r="J213" s="193"/>
      <c r="K213" s="193"/>
      <c r="L213" s="193"/>
      <c r="M213" s="189"/>
      <c r="N213" s="189"/>
      <c r="O213" s="190"/>
      <c r="P213" s="190"/>
      <c r="Q213" s="190"/>
      <c r="R213" s="190"/>
      <c r="S213" s="189"/>
      <c r="T213" s="190"/>
      <c r="U213" s="190"/>
      <c r="V213" s="190"/>
      <c r="W213" s="190"/>
      <c r="X213" s="190"/>
      <c r="Y213" s="190"/>
      <c r="Z213" s="140"/>
      <c r="AA213" s="190"/>
      <c r="AB213" s="192"/>
      <c r="AC213" s="192"/>
      <c r="AD213" s="204"/>
      <c r="AE213" s="204"/>
      <c r="AF213" s="204"/>
      <c r="AG213" s="204"/>
      <c r="AH213" s="205"/>
      <c r="AI213" s="205"/>
      <c r="AJ213" s="203"/>
      <c r="AK213" s="321"/>
      <c r="AL213" s="287"/>
      <c r="AM213" s="1"/>
      <c r="AN213" s="1"/>
      <c r="AO213" s="1"/>
      <c r="AP213" s="3"/>
      <c r="AQ213" s="1"/>
      <c r="AR213" s="1"/>
    </row>
    <row r="214" spans="1:44" s="144" customFormat="1" ht="9.75" customHeight="1" thickBot="1">
      <c r="A214" s="142"/>
      <c r="B214" s="309"/>
      <c r="C214" s="311"/>
      <c r="D214" s="534" t="s">
        <v>179</v>
      </c>
      <c r="E214" s="535"/>
      <c r="F214" s="535"/>
      <c r="G214" s="535"/>
      <c r="H214" s="535"/>
      <c r="I214" s="535"/>
      <c r="J214" s="535"/>
      <c r="K214" s="535"/>
      <c r="L214" s="535"/>
      <c r="M214" s="535"/>
      <c r="N214" s="535"/>
      <c r="O214" s="535"/>
      <c r="P214" s="536"/>
      <c r="Q214" s="206"/>
      <c r="R214" s="537" t="s">
        <v>180</v>
      </c>
      <c r="S214" s="537"/>
      <c r="T214" s="537"/>
      <c r="U214" s="206"/>
      <c r="V214" s="206"/>
      <c r="W214" s="206"/>
      <c r="X214" s="206"/>
      <c r="Y214" s="206"/>
      <c r="Z214" s="140"/>
      <c r="AA214" s="206"/>
      <c r="AB214" s="521">
        <f>IF(AB181+AB183+AB185+AB193+AB195+AB197+D216&lt;1,0,IF(AB210=3200,0,AB210))</f>
        <v>0</v>
      </c>
      <c r="AC214" s="522"/>
      <c r="AD214" s="522"/>
      <c r="AE214" s="522"/>
      <c r="AF214" s="522"/>
      <c r="AG214" s="522"/>
      <c r="AH214" s="522"/>
      <c r="AI214" s="523"/>
      <c r="AJ214" s="147"/>
      <c r="AK214" s="330"/>
      <c r="AL214" s="309"/>
      <c r="AM214" s="39"/>
      <c r="AN214" s="39"/>
      <c r="AO214" s="39"/>
      <c r="AP214" s="25"/>
      <c r="AQ214" s="39"/>
      <c r="AR214" s="39"/>
    </row>
    <row r="215" spans="1:44" ht="3.75" customHeight="1" thickBot="1">
      <c r="A215" s="122"/>
      <c r="B215" s="287"/>
      <c r="C215" s="302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537"/>
      <c r="S215" s="537"/>
      <c r="T215" s="537"/>
      <c r="U215" s="206"/>
      <c r="V215" s="206"/>
      <c r="W215" s="206"/>
      <c r="X215" s="206"/>
      <c r="Y215" s="206"/>
      <c r="Z215" s="206"/>
      <c r="AA215" s="206"/>
      <c r="AB215" s="524"/>
      <c r="AC215" s="525"/>
      <c r="AD215" s="525"/>
      <c r="AE215" s="525"/>
      <c r="AF215" s="525"/>
      <c r="AG215" s="525"/>
      <c r="AH215" s="525"/>
      <c r="AI215" s="526"/>
      <c r="AJ215" s="194"/>
      <c r="AK215" s="321"/>
      <c r="AL215" s="287"/>
      <c r="AM215" s="1"/>
      <c r="AN215" s="1"/>
      <c r="AO215" s="1"/>
      <c r="AP215" s="3"/>
      <c r="AQ215" s="1"/>
      <c r="AR215" s="1"/>
    </row>
    <row r="216" spans="1:44" ht="15" customHeight="1" thickBot="1">
      <c r="A216" s="122"/>
      <c r="B216" s="287"/>
      <c r="C216" s="302"/>
      <c r="D216" s="500"/>
      <c r="E216" s="501"/>
      <c r="F216" s="501"/>
      <c r="G216" s="501"/>
      <c r="H216" s="502"/>
      <c r="I216" s="207"/>
      <c r="J216" s="208"/>
      <c r="K216" s="188" t="s">
        <v>181</v>
      </c>
      <c r="L216" s="207"/>
      <c r="M216" s="208"/>
      <c r="N216" s="188" t="s">
        <v>182</v>
      </c>
      <c r="O216" s="209"/>
      <c r="P216" s="190"/>
      <c r="Q216" s="190"/>
      <c r="R216" s="530" t="s">
        <v>183</v>
      </c>
      <c r="S216" s="530"/>
      <c r="T216" s="530"/>
      <c r="U216" s="530"/>
      <c r="V216" s="530"/>
      <c r="W216" s="530"/>
      <c r="X216" s="530"/>
      <c r="Y216" s="530"/>
      <c r="Z216" s="530"/>
      <c r="AA216" s="531"/>
      <c r="AB216" s="524"/>
      <c r="AC216" s="525"/>
      <c r="AD216" s="525"/>
      <c r="AE216" s="525"/>
      <c r="AF216" s="525"/>
      <c r="AG216" s="525"/>
      <c r="AH216" s="525"/>
      <c r="AI216" s="526"/>
      <c r="AJ216" s="194"/>
      <c r="AK216" s="321"/>
      <c r="AL216" s="287"/>
      <c r="AM216" s="1"/>
      <c r="AN216" s="1"/>
      <c r="AO216" s="1"/>
      <c r="AP216" s="3"/>
      <c r="AQ216" s="1"/>
      <c r="AR216" s="1"/>
    </row>
    <row r="217" spans="1:44" ht="8.25" customHeight="1" thickBot="1">
      <c r="A217" s="122"/>
      <c r="B217" s="287"/>
      <c r="C217" s="302"/>
      <c r="D217" s="126"/>
      <c r="E217" s="126"/>
      <c r="F217" s="126"/>
      <c r="G217" s="126"/>
      <c r="H217" s="126"/>
      <c r="I217" s="126"/>
      <c r="J217" s="126"/>
      <c r="K217" s="210"/>
      <c r="L217" s="210"/>
      <c r="M217" s="190"/>
      <c r="N217" s="190"/>
      <c r="O217" s="190"/>
      <c r="P217" s="190"/>
      <c r="Q217" s="190"/>
      <c r="R217" s="532"/>
      <c r="S217" s="532"/>
      <c r="T217" s="532"/>
      <c r="U217" s="532"/>
      <c r="V217" s="532"/>
      <c r="W217" s="532"/>
      <c r="X217" s="532"/>
      <c r="Y217" s="532"/>
      <c r="Z217" s="532"/>
      <c r="AA217" s="533"/>
      <c r="AB217" s="527"/>
      <c r="AC217" s="528"/>
      <c r="AD217" s="528"/>
      <c r="AE217" s="528"/>
      <c r="AF217" s="528"/>
      <c r="AG217" s="528"/>
      <c r="AH217" s="528"/>
      <c r="AI217" s="529"/>
      <c r="AJ217" s="194"/>
      <c r="AK217" s="321"/>
      <c r="AL217" s="287"/>
      <c r="AM217" s="1"/>
      <c r="AN217" s="1"/>
      <c r="AO217" s="1"/>
      <c r="AP217" s="3"/>
      <c r="AQ217" s="1"/>
      <c r="AR217" s="1"/>
    </row>
    <row r="218" spans="1:44" ht="13.5" thickBot="1">
      <c r="A218" s="122"/>
      <c r="B218" s="287"/>
      <c r="C218" s="288"/>
      <c r="D218" s="289" t="s">
        <v>184</v>
      </c>
      <c r="E218" s="290"/>
      <c r="F218" s="290"/>
      <c r="G218" s="290"/>
      <c r="H218" s="290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  <c r="AA218" s="291"/>
      <c r="AB218" s="291"/>
      <c r="AC218" s="291"/>
      <c r="AD218" s="291"/>
      <c r="AE218" s="291"/>
      <c r="AF218" s="291"/>
      <c r="AG218" s="291"/>
      <c r="AH218" s="291"/>
      <c r="AI218" s="291"/>
      <c r="AJ218" s="291"/>
      <c r="AK218" s="292"/>
      <c r="AL218" s="287"/>
      <c r="AM218" s="3"/>
      <c r="AN218" s="2"/>
      <c r="AO218" s="3"/>
      <c r="AP218" s="3"/>
      <c r="AQ218" s="1"/>
      <c r="AR218" s="1"/>
    </row>
    <row r="219" spans="1:44" ht="12.75" hidden="1" customHeight="1">
      <c r="B219" s="293"/>
      <c r="C219" s="294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5"/>
      <c r="AG219" s="295"/>
      <c r="AH219" s="295"/>
      <c r="AI219" s="295"/>
      <c r="AJ219" s="295"/>
      <c r="AK219" s="294"/>
      <c r="AL219" s="293"/>
    </row>
    <row r="220" spans="1:44" ht="12.75" customHeight="1">
      <c r="B220" s="293"/>
      <c r="C220" s="296"/>
      <c r="D220" s="217" t="s">
        <v>120</v>
      </c>
      <c r="E220" s="217" t="s">
        <v>111</v>
      </c>
      <c r="F220" s="538">
        <f>I132</f>
        <v>6077.7</v>
      </c>
      <c r="G220" s="538"/>
      <c r="H220" s="538"/>
      <c r="I220" s="538"/>
      <c r="J220" s="297"/>
      <c r="K220" s="297"/>
      <c r="L220" s="297"/>
      <c r="M220" s="297"/>
      <c r="N220" s="297"/>
      <c r="O220" s="297"/>
      <c r="P220" s="297"/>
      <c r="Q220" s="297"/>
      <c r="R220" s="297"/>
      <c r="S220" s="297"/>
      <c r="T220" s="297"/>
      <c r="U220" s="297"/>
      <c r="V220" s="297"/>
      <c r="W220" s="297"/>
      <c r="X220" s="297"/>
      <c r="Y220" s="297"/>
      <c r="Z220" s="297"/>
      <c r="AA220" s="297"/>
      <c r="AB220" s="297"/>
      <c r="AC220" s="297"/>
      <c r="AD220" s="297"/>
      <c r="AE220" s="297"/>
      <c r="AF220" s="297"/>
      <c r="AG220" s="297"/>
      <c r="AH220" s="297"/>
      <c r="AI220" s="297"/>
      <c r="AJ220" s="297"/>
      <c r="AK220" s="296"/>
      <c r="AL220" s="293"/>
    </row>
    <row r="221" spans="1:44" ht="12.75" customHeight="1">
      <c r="B221" s="293"/>
      <c r="C221" s="298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8"/>
      <c r="AL221" s="293"/>
    </row>
    <row r="222" spans="1:44" s="211" customFormat="1">
      <c r="A222" s="212"/>
      <c r="B222" s="287"/>
      <c r="C222" s="293"/>
      <c r="D222" s="300"/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  <c r="AA222" s="300"/>
      <c r="AB222" s="300"/>
      <c r="AC222" s="300"/>
      <c r="AD222" s="300"/>
      <c r="AE222" s="300"/>
      <c r="AF222" s="300"/>
      <c r="AG222" s="300"/>
      <c r="AH222" s="300"/>
      <c r="AI222" s="300"/>
      <c r="AJ222" s="300"/>
      <c r="AK222" s="293"/>
      <c r="AL222" s="293"/>
    </row>
    <row r="223" spans="1:44" hidden="1"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</row>
    <row r="224" spans="1:44" hidden="1"/>
    <row r="225" hidden="1"/>
    <row r="226" hidden="1"/>
    <row r="227" hidden="1"/>
    <row r="228" hidden="1"/>
    <row r="229" hidden="1"/>
    <row r="230" hidden="1"/>
  </sheetData>
  <sheetProtection password="9996" sheet="1" objects="1" scenarios="1" selectLockedCells="1"/>
  <mergeCells count="124">
    <mergeCell ref="P212:R212"/>
    <mergeCell ref="V212:X212"/>
    <mergeCell ref="J201:L201"/>
    <mergeCell ref="P201:R201"/>
    <mergeCell ref="J204:L204"/>
    <mergeCell ref="H211:L211"/>
    <mergeCell ref="P211:R211"/>
    <mergeCell ref="H212:L212"/>
    <mergeCell ref="V201:X201"/>
    <mergeCell ref="AB214:AI217"/>
    <mergeCell ref="D216:H216"/>
    <mergeCell ref="R216:AA217"/>
    <mergeCell ref="D214:P214"/>
    <mergeCell ref="R214:T215"/>
    <mergeCell ref="F220:I220"/>
    <mergeCell ref="AB210:AI212"/>
    <mergeCell ref="V211:X211"/>
    <mergeCell ref="I137:O137"/>
    <mergeCell ref="J200:L200"/>
    <mergeCell ref="P200:R200"/>
    <mergeCell ref="U140:AE142"/>
    <mergeCell ref="H175:J175"/>
    <mergeCell ref="L175:N175"/>
    <mergeCell ref="P175:R175"/>
    <mergeCell ref="AB188:AF188"/>
    <mergeCell ref="J188:L188"/>
    <mergeCell ref="P188:R188"/>
    <mergeCell ref="J205:L205"/>
    <mergeCell ref="P205:R205"/>
    <mergeCell ref="P204:R204"/>
    <mergeCell ref="AB193:AF193"/>
    <mergeCell ref="J189:L189"/>
    <mergeCell ref="P189:R189"/>
    <mergeCell ref="V189:X189"/>
    <mergeCell ref="AE6:AH6"/>
    <mergeCell ref="D36:AJ36"/>
    <mergeCell ref="AB195:AF195"/>
    <mergeCell ref="AB197:AF197"/>
    <mergeCell ref="AD174:AH174"/>
    <mergeCell ref="P174:R174"/>
    <mergeCell ref="V188:X188"/>
    <mergeCell ref="AB181:AF181"/>
    <mergeCell ref="AB185:AF185"/>
    <mergeCell ref="T174:V174"/>
    <mergeCell ref="AB183:AF183"/>
    <mergeCell ref="V205:X205"/>
    <mergeCell ref="AB204:AF204"/>
    <mergeCell ref="V204:X204"/>
    <mergeCell ref="V200:X200"/>
    <mergeCell ref="AB200:AF200"/>
    <mergeCell ref="H174:J174"/>
    <mergeCell ref="D140:Q142"/>
    <mergeCell ref="R140:T142"/>
    <mergeCell ref="L174:N174"/>
    <mergeCell ref="X174:Z174"/>
    <mergeCell ref="X175:Z175"/>
    <mergeCell ref="T175:V175"/>
    <mergeCell ref="K128:L128"/>
    <mergeCell ref="Q128:R128"/>
    <mergeCell ref="B1:AL1"/>
    <mergeCell ref="D4:AJ4"/>
    <mergeCell ref="AI6:AJ6"/>
    <mergeCell ref="D9:AB9"/>
    <mergeCell ref="AC9:AJ9"/>
    <mergeCell ref="T127:U127"/>
    <mergeCell ref="Q127:R127"/>
    <mergeCell ref="D77:F83"/>
    <mergeCell ref="AC11:AJ11"/>
    <mergeCell ref="D13:AJ13"/>
    <mergeCell ref="D11:AB11"/>
    <mergeCell ref="K86:L86"/>
    <mergeCell ref="N86:O86"/>
    <mergeCell ref="E63:AJ64"/>
    <mergeCell ref="W85:AA85"/>
    <mergeCell ref="D23:AC23"/>
    <mergeCell ref="E61:AJ61"/>
    <mergeCell ref="H19:I19"/>
    <mergeCell ref="J19:K19"/>
    <mergeCell ref="D127:F127"/>
    <mergeCell ref="H127:I127"/>
    <mergeCell ref="K127:L127"/>
    <mergeCell ref="AC127:AI127"/>
    <mergeCell ref="N127:O127"/>
    <mergeCell ref="W127:AA127"/>
    <mergeCell ref="D47:AJ47"/>
    <mergeCell ref="E75:AJ75"/>
    <mergeCell ref="AC6:AD6"/>
    <mergeCell ref="Z15:AJ15"/>
    <mergeCell ref="D17:AJ17"/>
    <mergeCell ref="AL118:AL120"/>
    <mergeCell ref="AD23:AJ23"/>
    <mergeCell ref="P19:Q19"/>
    <mergeCell ref="T18:AJ18"/>
    <mergeCell ref="D21:AJ21"/>
    <mergeCell ref="AD25:AJ25"/>
    <mergeCell ref="E66:AJ66"/>
    <mergeCell ref="AL122:AL124"/>
    <mergeCell ref="AL114:AL117"/>
    <mergeCell ref="U115:AE117"/>
    <mergeCell ref="D15:M15"/>
    <mergeCell ref="N15:Y15"/>
    <mergeCell ref="D85:V85"/>
    <mergeCell ref="T86:U86"/>
    <mergeCell ref="Q86:R86"/>
    <mergeCell ref="I132:O132"/>
    <mergeCell ref="T128:U128"/>
    <mergeCell ref="AL140:AL142"/>
    <mergeCell ref="D19:E19"/>
    <mergeCell ref="F19:G19"/>
    <mergeCell ref="H86:I86"/>
    <mergeCell ref="E70:AJ70"/>
    <mergeCell ref="E72:AJ73"/>
    <mergeCell ref="L19:M19"/>
    <mergeCell ref="D25:AC25"/>
    <mergeCell ref="AG134:AI134"/>
    <mergeCell ref="H128:I128"/>
    <mergeCell ref="AA136:AC136"/>
    <mergeCell ref="N19:O19"/>
    <mergeCell ref="R19:S19"/>
    <mergeCell ref="AD134:AE134"/>
    <mergeCell ref="U119:AE123"/>
    <mergeCell ref="Z134:AB134"/>
    <mergeCell ref="I134:O134"/>
    <mergeCell ref="N128:O128"/>
  </mergeCells>
  <phoneticPr fontId="33" type="noConversion"/>
  <conditionalFormatting sqref="AB214:AI217">
    <cfRule type="cellIs" dxfId="12" priority="1" stopIfTrue="1" operator="equal">
      <formula>3200</formula>
    </cfRule>
  </conditionalFormatting>
  <conditionalFormatting sqref="W127:AA127">
    <cfRule type="cellIs" dxfId="11" priority="2" stopIfTrue="1" operator="equal">
      <formula>2</formula>
    </cfRule>
  </conditionalFormatting>
  <conditionalFormatting sqref="AC127:AI127">
    <cfRule type="expression" dxfId="10" priority="3" stopIfTrue="1">
      <formula>$W$127&gt;=12</formula>
    </cfRule>
  </conditionalFormatting>
  <conditionalFormatting sqref="D77:F83">
    <cfRule type="cellIs" dxfId="9" priority="4" stopIfTrue="1" operator="equal">
      <formula>"ELEGIR UNO"</formula>
    </cfRule>
  </conditionalFormatting>
  <conditionalFormatting sqref="G77 G79 G81 G83">
    <cfRule type="expression" dxfId="8" priority="5" stopIfTrue="1">
      <formula>$D$77="ELEGIR UNO"</formula>
    </cfRule>
  </conditionalFormatting>
  <conditionalFormatting sqref="D36:AJ37">
    <cfRule type="cellIs" dxfId="7" priority="6" stopIfTrue="1" operator="equal">
      <formula>"NO CORRESPONDE LA SELECCIÓN SEGÚN RES. 481/2011"</formula>
    </cfRule>
  </conditionalFormatting>
  <conditionalFormatting sqref="AM19:AO19">
    <cfRule type="expression" dxfId="6" priority="7" stopIfTrue="1">
      <formula>$AM$17&lt;&gt;6</formula>
    </cfRule>
  </conditionalFormatting>
  <conditionalFormatting sqref="T18:AJ18">
    <cfRule type="expression" dxfId="5" priority="8" stopIfTrue="1">
      <formula>$T$18="Organismo Solicitante del Seguro"</formula>
    </cfRule>
  </conditionalFormatting>
  <conditionalFormatting sqref="AJ32">
    <cfRule type="expression" dxfId="4" priority="9" stopIfTrue="1">
      <formula>$AN$32=1</formula>
    </cfRule>
    <cfRule type="expression" dxfId="3" priority="10" stopIfTrue="1">
      <formula>$AM$32&gt;=160</formula>
    </cfRule>
    <cfRule type="expression" dxfId="2" priority="11" stopIfTrue="1">
      <formula>$AM$32&lt;160</formula>
    </cfRule>
  </conditionalFormatting>
  <printOptions horizontalCentered="1"/>
  <pageMargins left="0.6694444444444444" right="0.39374999999999999" top="0.64027777777777772" bottom="0.82708333333333328" header="0.51180555555555551" footer="0"/>
  <pageSetup paperSize="9" firstPageNumber="0" orientation="portrait" horizontalDpi="300" verticalDpi="300" r:id="rId1"/>
  <headerFooter alignWithMargins="0">
    <oddFooter>&amp;R&amp;"Arial,Cursiva"&amp;8Hoja &amp;P de &amp;N</oddFooter>
  </headerFooter>
  <rowBreaks count="1" manualBreakCount="1"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workbookViewId="0"/>
  </sheetViews>
  <sheetFormatPr baseColWidth="10" defaultRowHeight="12.75"/>
  <sheetData>
    <row r="1" spans="1:1">
      <c r="A1" s="117" t="s">
        <v>410</v>
      </c>
    </row>
    <row r="2" spans="1:1">
      <c r="A2" t="s">
        <v>411</v>
      </c>
    </row>
    <row r="3" spans="1:1">
      <c r="A3" t="s">
        <v>412</v>
      </c>
    </row>
    <row r="4" spans="1:1">
      <c r="A4" t="s">
        <v>413</v>
      </c>
    </row>
    <row r="5" spans="1:1">
      <c r="A5" t="s">
        <v>414</v>
      </c>
    </row>
    <row r="6" spans="1:1">
      <c r="A6" t="s">
        <v>415</v>
      </c>
    </row>
    <row r="7" spans="1:1">
      <c r="A7" t="s">
        <v>416</v>
      </c>
    </row>
    <row r="8" spans="1:1">
      <c r="A8" t="s">
        <v>417</v>
      </c>
    </row>
    <row r="9" spans="1:1">
      <c r="A9" t="s">
        <v>418</v>
      </c>
    </row>
    <row r="10" spans="1:1">
      <c r="A10" t="s">
        <v>419</v>
      </c>
    </row>
    <row r="11" spans="1:1">
      <c r="A11" t="s">
        <v>420</v>
      </c>
    </row>
    <row r="12" spans="1:1">
      <c r="A12" t="s">
        <v>421</v>
      </c>
    </row>
    <row r="13" spans="1:1">
      <c r="A13" t="s">
        <v>422</v>
      </c>
    </row>
    <row r="14" spans="1:1">
      <c r="A14" t="s">
        <v>423</v>
      </c>
    </row>
    <row r="15" spans="1:1">
      <c r="A15" t="s">
        <v>424</v>
      </c>
    </row>
    <row r="16" spans="1:1">
      <c r="A16" t="s">
        <v>425</v>
      </c>
    </row>
    <row r="17" spans="1:1">
      <c r="A17" t="s">
        <v>426</v>
      </c>
    </row>
    <row r="18" spans="1:1">
      <c r="A18" t="s">
        <v>427</v>
      </c>
    </row>
    <row r="19" spans="1:1">
      <c r="A19" t="s">
        <v>428</v>
      </c>
    </row>
    <row r="20" spans="1:1">
      <c r="A20" t="s">
        <v>429</v>
      </c>
    </row>
    <row r="21" spans="1:1">
      <c r="A21" t="s">
        <v>430</v>
      </c>
    </row>
    <row r="22" spans="1:1">
      <c r="A22" t="s">
        <v>431</v>
      </c>
    </row>
    <row r="23" spans="1:1">
      <c r="A23" t="s">
        <v>432</v>
      </c>
    </row>
    <row r="24" spans="1:1">
      <c r="A24" t="s">
        <v>433</v>
      </c>
    </row>
    <row r="25" spans="1:1">
      <c r="A25" t="s">
        <v>434</v>
      </c>
    </row>
    <row r="26" spans="1:1">
      <c r="A26" t="s">
        <v>435</v>
      </c>
    </row>
    <row r="27" spans="1:1">
      <c r="A27" t="s">
        <v>436</v>
      </c>
    </row>
    <row r="28" spans="1:1">
      <c r="A28" t="s">
        <v>437</v>
      </c>
    </row>
    <row r="29" spans="1:1">
      <c r="A29" t="s">
        <v>438</v>
      </c>
    </row>
    <row r="30" spans="1:1">
      <c r="A30" t="s">
        <v>439</v>
      </c>
    </row>
    <row r="31" spans="1:1">
      <c r="A31" t="s">
        <v>440</v>
      </c>
    </row>
    <row r="32" spans="1:1">
      <c r="A32" t="s">
        <v>441</v>
      </c>
    </row>
    <row r="33" spans="1:1">
      <c r="A33" t="s">
        <v>442</v>
      </c>
    </row>
    <row r="34" spans="1:1">
      <c r="A34" t="s">
        <v>443</v>
      </c>
    </row>
    <row r="35" spans="1:1">
      <c r="A35" t="s">
        <v>444</v>
      </c>
    </row>
    <row r="36" spans="1:1">
      <c r="A36" t="s">
        <v>445</v>
      </c>
    </row>
    <row r="37" spans="1:1">
      <c r="A37" t="s">
        <v>446</v>
      </c>
    </row>
    <row r="38" spans="1:1">
      <c r="A38" t="s">
        <v>447</v>
      </c>
    </row>
    <row r="39" spans="1:1">
      <c r="A39" t="s">
        <v>448</v>
      </c>
    </row>
    <row r="40" spans="1:1">
      <c r="A40" t="s">
        <v>449</v>
      </c>
    </row>
    <row r="41" spans="1:1">
      <c r="A41" t="s">
        <v>450</v>
      </c>
    </row>
    <row r="42" spans="1:1">
      <c r="A42" t="s">
        <v>451</v>
      </c>
    </row>
    <row r="43" spans="1:1">
      <c r="A43" t="s">
        <v>452</v>
      </c>
    </row>
    <row r="44" spans="1:1">
      <c r="A44" t="s">
        <v>453</v>
      </c>
    </row>
    <row r="45" spans="1:1">
      <c r="A45" t="s">
        <v>454</v>
      </c>
    </row>
    <row r="46" spans="1:1">
      <c r="A46" t="s">
        <v>455</v>
      </c>
    </row>
    <row r="47" spans="1:1">
      <c r="A47" t="s">
        <v>456</v>
      </c>
    </row>
  </sheetData>
  <phoneticPr fontId="3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workbookViewId="0"/>
  </sheetViews>
  <sheetFormatPr baseColWidth="10" defaultColWidth="0" defaultRowHeight="12.75" zeroHeight="1"/>
  <cols>
    <col min="1" max="35" width="2.7109375" style="61" customWidth="1"/>
    <col min="36" max="36" width="1.140625" style="61" customWidth="1"/>
    <col min="37" max="16384" width="0" style="61" hidden="1"/>
  </cols>
  <sheetData>
    <row r="1" spans="1:3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4"/>
      <c r="X1" s="64"/>
      <c r="Y1" s="64"/>
      <c r="Z1" s="64"/>
      <c r="AA1" s="64"/>
      <c r="AB1" s="64"/>
      <c r="AC1" s="63"/>
      <c r="AD1" s="63"/>
      <c r="AE1" s="63"/>
      <c r="AF1" s="63"/>
      <c r="AG1" s="63"/>
      <c r="AH1" s="63"/>
      <c r="AI1" s="65"/>
    </row>
    <row r="2" spans="1:35">
      <c r="A2" s="66"/>
      <c r="B2" s="67" t="s">
        <v>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  <c r="AA2" s="67" t="s">
        <v>36</v>
      </c>
      <c r="AB2" s="68"/>
      <c r="AC2" s="68"/>
      <c r="AD2" s="68"/>
      <c r="AE2" s="68"/>
      <c r="AF2" s="68"/>
      <c r="AG2" s="68"/>
      <c r="AH2" s="69"/>
      <c r="AI2" s="70"/>
    </row>
    <row r="3" spans="1:35">
      <c r="A3" s="66"/>
      <c r="B3" s="549">
        <f ca="1">+MMES!D9</f>
        <v>0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8" t="str">
        <f ca="1">+MMES!AC9</f>
        <v>00/00/0000</v>
      </c>
      <c r="AB3" s="548"/>
      <c r="AC3" s="548"/>
      <c r="AD3" s="548"/>
      <c r="AE3" s="548"/>
      <c r="AF3" s="548"/>
      <c r="AG3" s="548"/>
      <c r="AH3" s="548"/>
      <c r="AI3" s="70"/>
    </row>
    <row r="4" spans="1:35">
      <c r="A4" s="66"/>
      <c r="B4" s="67" t="s">
        <v>37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A4" s="67" t="s">
        <v>38</v>
      </c>
      <c r="AB4" s="68"/>
      <c r="AC4" s="68"/>
      <c r="AD4" s="68"/>
      <c r="AE4" s="68"/>
      <c r="AF4" s="68"/>
      <c r="AG4" s="68"/>
      <c r="AH4" s="69"/>
      <c r="AI4" s="70"/>
    </row>
    <row r="5" spans="1:35">
      <c r="A5" s="66"/>
      <c r="B5" s="549">
        <f ca="1">+MMES!D11</f>
        <v>0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50">
        <f ca="1">+MMES!AC11</f>
        <v>0</v>
      </c>
      <c r="AB5" s="550"/>
      <c r="AC5" s="550"/>
      <c r="AD5" s="550"/>
      <c r="AE5" s="550"/>
      <c r="AF5" s="550"/>
      <c r="AG5" s="550"/>
      <c r="AH5" s="550"/>
      <c r="AI5" s="70"/>
    </row>
    <row r="6" spans="1:35">
      <c r="A6" s="66"/>
      <c r="B6" s="67" t="s">
        <v>39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69"/>
      <c r="AI6" s="70"/>
    </row>
    <row r="7" spans="1:35">
      <c r="A7" s="66"/>
      <c r="B7" s="549">
        <f ca="1">+MMES!D13</f>
        <v>0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70"/>
    </row>
    <row r="8" spans="1:35">
      <c r="A8" s="66"/>
      <c r="V8" s="72"/>
      <c r="W8" s="72"/>
      <c r="X8" s="72"/>
      <c r="Y8" s="72"/>
      <c r="Z8" s="72"/>
      <c r="AA8" s="72"/>
      <c r="AB8" s="72"/>
      <c r="AI8" s="70"/>
    </row>
    <row r="9" spans="1:35">
      <c r="A9" s="66"/>
      <c r="B9" s="546" t="s">
        <v>114</v>
      </c>
      <c r="C9" s="546"/>
      <c r="D9" s="73"/>
      <c r="E9" s="74" t="s">
        <v>111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74"/>
      <c r="X9" s="74"/>
      <c r="Y9" s="74"/>
      <c r="Z9" s="74"/>
      <c r="AA9" s="74"/>
      <c r="AB9" s="74"/>
      <c r="AC9" s="73"/>
      <c r="AD9" s="73"/>
      <c r="AE9" s="73"/>
      <c r="AF9" s="73"/>
      <c r="AG9" s="544">
        <f ca="1">+MMES!H127</f>
        <v>0</v>
      </c>
      <c r="AH9" s="544"/>
      <c r="AI9" s="70"/>
    </row>
    <row r="10" spans="1:35" ht="6" customHeight="1">
      <c r="A10" s="66"/>
      <c r="B10" s="75"/>
      <c r="C10" s="75"/>
      <c r="D10" s="75"/>
      <c r="E10" s="75"/>
      <c r="H10" s="72"/>
      <c r="K10" s="72"/>
      <c r="N10" s="72"/>
      <c r="Q10" s="72"/>
      <c r="T10" s="72"/>
      <c r="U10" s="72"/>
      <c r="V10" s="72"/>
      <c r="W10" s="72"/>
      <c r="X10" s="72"/>
      <c r="Y10" s="72"/>
      <c r="Z10" s="72"/>
      <c r="AA10" s="72"/>
      <c r="AB10" s="72"/>
      <c r="AI10" s="70"/>
    </row>
    <row r="11" spans="1:35">
      <c r="A11" s="66"/>
      <c r="B11" s="545" t="s">
        <v>73</v>
      </c>
      <c r="C11" s="545"/>
      <c r="D11" s="77"/>
      <c r="M11" s="78" t="s">
        <v>111</v>
      </c>
      <c r="N11" s="547">
        <f ca="1">+MMES!W85</f>
        <v>0</v>
      </c>
      <c r="O11" s="547"/>
      <c r="V11" s="72"/>
      <c r="W11" s="72"/>
      <c r="X11" s="72"/>
      <c r="Y11" s="72"/>
      <c r="Z11" s="72"/>
      <c r="AA11" s="72"/>
      <c r="AB11" s="72"/>
      <c r="AI11" s="70"/>
    </row>
    <row r="12" spans="1:35">
      <c r="A12" s="66"/>
      <c r="B12" s="546" t="s">
        <v>115</v>
      </c>
      <c r="C12" s="546"/>
      <c r="D12" s="73"/>
      <c r="E12" s="74" t="s">
        <v>111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4"/>
      <c r="X12" s="74"/>
      <c r="Y12" s="74"/>
      <c r="Z12" s="74"/>
      <c r="AA12" s="74"/>
      <c r="AB12" s="74"/>
      <c r="AC12" s="73"/>
      <c r="AD12" s="73"/>
      <c r="AE12" s="73"/>
      <c r="AF12" s="73"/>
      <c r="AG12" s="544">
        <f ca="1">+MMES!K127</f>
        <v>0</v>
      </c>
      <c r="AH12" s="544"/>
      <c r="AI12" s="70"/>
    </row>
    <row r="13" spans="1:35" ht="6" customHeight="1">
      <c r="A13" s="66"/>
      <c r="B13" s="75"/>
      <c r="C13" s="75"/>
      <c r="D13" s="75"/>
      <c r="E13" s="75"/>
      <c r="H13" s="72"/>
      <c r="K13" s="72"/>
      <c r="N13" s="72"/>
      <c r="Q13" s="72"/>
      <c r="T13" s="72"/>
      <c r="U13" s="72"/>
      <c r="V13" s="72"/>
      <c r="W13" s="72"/>
      <c r="X13" s="72"/>
      <c r="Y13" s="72"/>
      <c r="Z13" s="72"/>
      <c r="AA13" s="72"/>
      <c r="AB13" s="72"/>
      <c r="AI13" s="70"/>
    </row>
    <row r="14" spans="1:35">
      <c r="A14" s="66"/>
      <c r="B14" s="546" t="s">
        <v>116</v>
      </c>
      <c r="C14" s="546"/>
      <c r="D14" s="73"/>
      <c r="E14" s="74" t="s">
        <v>111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4"/>
      <c r="X14" s="74"/>
      <c r="Y14" s="74"/>
      <c r="Z14" s="74"/>
      <c r="AA14" s="74"/>
      <c r="AB14" s="74"/>
      <c r="AC14" s="73"/>
      <c r="AD14" s="73"/>
      <c r="AE14" s="73"/>
      <c r="AF14" s="73"/>
      <c r="AG14" s="544">
        <f ca="1">+MMES!N127</f>
        <v>0</v>
      </c>
      <c r="AH14" s="544"/>
      <c r="AI14" s="70"/>
    </row>
    <row r="15" spans="1:35" ht="6" customHeight="1">
      <c r="A15" s="66"/>
      <c r="B15" s="75"/>
      <c r="C15" s="75"/>
      <c r="D15" s="75"/>
      <c r="E15" s="75"/>
      <c r="H15" s="72"/>
      <c r="K15" s="72"/>
      <c r="N15" s="72"/>
      <c r="Q15" s="72"/>
      <c r="T15" s="72"/>
      <c r="U15" s="72"/>
      <c r="V15" s="72"/>
      <c r="W15" s="72"/>
      <c r="X15" s="72"/>
      <c r="Y15" s="72"/>
      <c r="Z15" s="72"/>
      <c r="AA15" s="72"/>
      <c r="AB15" s="72"/>
      <c r="AI15" s="70"/>
    </row>
    <row r="16" spans="1:35">
      <c r="A16" s="66"/>
      <c r="B16" s="551" t="s">
        <v>185</v>
      </c>
      <c r="C16" s="551"/>
      <c r="D16" s="551"/>
      <c r="E16" s="551"/>
      <c r="F16" s="551"/>
      <c r="G16" s="551"/>
      <c r="M16" s="78" t="s">
        <v>111</v>
      </c>
      <c r="N16" s="547">
        <f ca="1">+MMES!AR95</f>
        <v>0</v>
      </c>
      <c r="O16" s="547"/>
      <c r="V16" s="72"/>
      <c r="W16" s="72"/>
      <c r="X16" s="72"/>
      <c r="Y16" s="72"/>
      <c r="Z16" s="72"/>
      <c r="AA16" s="72"/>
      <c r="AB16" s="72"/>
      <c r="AI16" s="70"/>
    </row>
    <row r="17" spans="1:35">
      <c r="A17" s="66"/>
      <c r="B17" s="551" t="s">
        <v>186</v>
      </c>
      <c r="C17" s="551"/>
      <c r="D17" s="551"/>
      <c r="E17" s="551"/>
      <c r="F17" s="551"/>
      <c r="G17" s="551"/>
      <c r="M17" s="78" t="s">
        <v>111</v>
      </c>
      <c r="N17" s="547">
        <f ca="1">+MMES!AO107</f>
        <v>0</v>
      </c>
      <c r="O17" s="547"/>
      <c r="V17" s="72"/>
      <c r="W17" s="72"/>
      <c r="X17" s="72"/>
      <c r="Y17" s="72"/>
      <c r="Z17" s="72"/>
      <c r="AA17" s="72"/>
      <c r="AB17" s="72"/>
      <c r="AI17" s="70"/>
    </row>
    <row r="18" spans="1:35">
      <c r="A18" s="66"/>
      <c r="B18" s="551" t="s">
        <v>98</v>
      </c>
      <c r="C18" s="551"/>
      <c r="D18" s="551"/>
      <c r="E18" s="551"/>
      <c r="F18" s="551"/>
      <c r="G18" s="551"/>
      <c r="H18" s="551"/>
      <c r="I18" s="551"/>
      <c r="J18" s="551"/>
      <c r="K18" s="551"/>
      <c r="M18" s="78" t="s">
        <v>111</v>
      </c>
      <c r="N18" s="547">
        <f ca="1">+MMES!AO117</f>
        <v>0</v>
      </c>
      <c r="O18" s="547"/>
      <c r="V18" s="72"/>
      <c r="W18" s="72"/>
      <c r="X18" s="72"/>
      <c r="Y18" s="72"/>
      <c r="Z18" s="72"/>
      <c r="AA18" s="72"/>
      <c r="AB18" s="72"/>
      <c r="AI18" s="70"/>
    </row>
    <row r="19" spans="1:35">
      <c r="A19" s="66"/>
      <c r="B19" s="546" t="s">
        <v>117</v>
      </c>
      <c r="C19" s="546"/>
      <c r="D19" s="73"/>
      <c r="E19" s="74" t="s">
        <v>111</v>
      </c>
      <c r="F19" s="553"/>
      <c r="G19" s="55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74"/>
      <c r="X19" s="74"/>
      <c r="Y19" s="74"/>
      <c r="Z19" s="74"/>
      <c r="AA19" s="74"/>
      <c r="AB19" s="74"/>
      <c r="AC19" s="73"/>
      <c r="AD19" s="73"/>
      <c r="AE19" s="73"/>
      <c r="AF19" s="73"/>
      <c r="AG19" s="544">
        <f ca="1">+MMES!Q127</f>
        <v>0</v>
      </c>
      <c r="AH19" s="544"/>
      <c r="AI19" s="70"/>
    </row>
    <row r="20" spans="1:35" ht="6" customHeight="1">
      <c r="A20" s="66"/>
      <c r="B20" s="75"/>
      <c r="C20" s="75"/>
      <c r="D20" s="75"/>
      <c r="E20" s="75"/>
      <c r="H20" s="72"/>
      <c r="K20" s="72"/>
      <c r="N20" s="72"/>
      <c r="Q20" s="72"/>
      <c r="T20" s="72"/>
      <c r="U20" s="72"/>
      <c r="V20" s="72"/>
      <c r="W20" s="72"/>
      <c r="X20" s="72"/>
      <c r="Y20" s="72"/>
      <c r="Z20" s="72"/>
      <c r="AA20" s="72"/>
      <c r="AB20" s="72"/>
      <c r="AI20" s="70"/>
    </row>
    <row r="21" spans="1:35">
      <c r="A21" s="66"/>
      <c r="B21" s="551" t="s">
        <v>90</v>
      </c>
      <c r="C21" s="551"/>
      <c r="D21" s="551"/>
      <c r="E21" s="551"/>
      <c r="F21" s="551"/>
      <c r="G21" s="551"/>
      <c r="M21" s="78" t="s">
        <v>111</v>
      </c>
      <c r="N21" s="547">
        <f ca="1">+MMES!AR107</f>
        <v>0</v>
      </c>
      <c r="O21" s="547"/>
      <c r="V21" s="72"/>
      <c r="W21" s="72"/>
      <c r="X21" s="72"/>
      <c r="Y21" s="72"/>
      <c r="Z21" s="72"/>
      <c r="AA21" s="72"/>
      <c r="AB21" s="72"/>
      <c r="AI21" s="70"/>
    </row>
    <row r="22" spans="1:35">
      <c r="A22" s="66"/>
      <c r="B22" s="551" t="s">
        <v>187</v>
      </c>
      <c r="C22" s="551"/>
      <c r="D22" s="551"/>
      <c r="E22" s="551"/>
      <c r="F22" s="551"/>
      <c r="G22" s="551"/>
      <c r="H22" s="551"/>
      <c r="I22" s="551"/>
      <c r="J22" s="551"/>
      <c r="K22" s="551"/>
      <c r="M22" s="78" t="s">
        <v>111</v>
      </c>
      <c r="N22" s="547">
        <f ca="1">+MMES!AR117</f>
        <v>2</v>
      </c>
      <c r="O22" s="547"/>
      <c r="V22" s="72"/>
      <c r="W22" s="72"/>
      <c r="X22" s="72"/>
      <c r="Y22" s="72"/>
      <c r="Z22" s="72"/>
      <c r="AA22" s="72"/>
      <c r="AB22" s="72"/>
      <c r="AI22" s="70"/>
    </row>
    <row r="23" spans="1:35">
      <c r="A23" s="66"/>
      <c r="B23" s="546" t="s">
        <v>118</v>
      </c>
      <c r="C23" s="546"/>
      <c r="D23" s="73"/>
      <c r="E23" s="74" t="s">
        <v>111</v>
      </c>
      <c r="F23" s="553"/>
      <c r="G23" s="55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74"/>
      <c r="X23" s="74"/>
      <c r="Y23" s="74"/>
      <c r="Z23" s="74"/>
      <c r="AA23" s="74"/>
      <c r="AB23" s="74"/>
      <c r="AC23" s="73"/>
      <c r="AD23" s="73"/>
      <c r="AE23" s="73"/>
      <c r="AF23" s="73"/>
      <c r="AG23" s="544">
        <f ca="1">+MMES!T127</f>
        <v>2</v>
      </c>
      <c r="AH23" s="544"/>
      <c r="AI23" s="70"/>
    </row>
    <row r="24" spans="1:35" ht="6" customHeight="1">
      <c r="A24" s="66"/>
      <c r="B24" s="75"/>
      <c r="C24" s="75"/>
      <c r="D24" s="75"/>
      <c r="E24" s="75"/>
      <c r="H24" s="72"/>
      <c r="K24" s="72"/>
      <c r="N24" s="72"/>
      <c r="Q24" s="72"/>
      <c r="T24" s="72"/>
      <c r="U24" s="72"/>
      <c r="V24" s="72"/>
      <c r="W24" s="72"/>
      <c r="X24" s="72"/>
      <c r="Y24" s="72"/>
      <c r="Z24" s="72"/>
      <c r="AA24" s="72"/>
      <c r="AB24" s="72"/>
      <c r="AI24" s="70"/>
    </row>
    <row r="25" spans="1:35">
      <c r="A25" s="66"/>
      <c r="B25" s="545" t="s">
        <v>110</v>
      </c>
      <c r="C25" s="545"/>
      <c r="D25" s="545"/>
      <c r="E25" s="78" t="s">
        <v>111</v>
      </c>
      <c r="F25" s="543" t="s">
        <v>114</v>
      </c>
      <c r="G25" s="543"/>
      <c r="H25" s="78" t="s">
        <v>112</v>
      </c>
      <c r="I25" s="543" t="s">
        <v>115</v>
      </c>
      <c r="J25" s="543"/>
      <c r="K25" s="78" t="s">
        <v>112</v>
      </c>
      <c r="L25" s="543" t="s">
        <v>116</v>
      </c>
      <c r="M25" s="543"/>
      <c r="N25" s="78" t="s">
        <v>112</v>
      </c>
      <c r="O25" s="543" t="s">
        <v>117</v>
      </c>
      <c r="P25" s="543"/>
      <c r="Q25" s="78" t="s">
        <v>112</v>
      </c>
      <c r="R25" s="543" t="s">
        <v>118</v>
      </c>
      <c r="S25" s="543"/>
      <c r="T25" s="76"/>
      <c r="U25" s="76"/>
      <c r="V25" s="78"/>
      <c r="W25" s="78"/>
      <c r="X25" s="78"/>
      <c r="Y25" s="78"/>
      <c r="Z25" s="78"/>
      <c r="AA25" s="78"/>
      <c r="AB25" s="78"/>
      <c r="AC25" s="77"/>
      <c r="AD25" s="77"/>
      <c r="AE25" s="77"/>
      <c r="AF25" s="77"/>
      <c r="AG25" s="77"/>
      <c r="AH25" s="77"/>
      <c r="AI25" s="70"/>
    </row>
    <row r="26" spans="1:35" ht="6" customHeight="1">
      <c r="A26" s="66"/>
      <c r="B26" s="76"/>
      <c r="C26" s="76"/>
      <c r="D26" s="76"/>
      <c r="E26" s="76"/>
      <c r="F26" s="77"/>
      <c r="G26" s="77"/>
      <c r="H26" s="78"/>
      <c r="I26" s="77"/>
      <c r="J26" s="77"/>
      <c r="K26" s="78"/>
      <c r="L26" s="77"/>
      <c r="M26" s="77"/>
      <c r="N26" s="78"/>
      <c r="O26" s="77"/>
      <c r="P26" s="77"/>
      <c r="Q26" s="78"/>
      <c r="R26" s="77"/>
      <c r="S26" s="77"/>
      <c r="T26" s="78"/>
      <c r="U26" s="78"/>
      <c r="V26" s="78"/>
      <c r="W26" s="78"/>
      <c r="X26" s="78"/>
      <c r="Y26" s="78"/>
      <c r="Z26" s="78"/>
      <c r="AA26" s="78"/>
      <c r="AB26" s="78"/>
      <c r="AC26" s="77"/>
      <c r="AD26" s="77"/>
      <c r="AE26" s="77"/>
      <c r="AF26" s="77"/>
      <c r="AG26" s="77"/>
      <c r="AH26" s="77"/>
      <c r="AI26" s="70"/>
    </row>
    <row r="27" spans="1:35">
      <c r="A27" s="66"/>
      <c r="B27" s="545" t="s">
        <v>110</v>
      </c>
      <c r="C27" s="545"/>
      <c r="D27" s="545"/>
      <c r="E27" s="78" t="s">
        <v>111</v>
      </c>
      <c r="F27" s="543">
        <f ca="1">+MMES!H127</f>
        <v>0</v>
      </c>
      <c r="G27" s="543"/>
      <c r="H27" s="78" t="s">
        <v>112</v>
      </c>
      <c r="I27" s="543">
        <f ca="1">+MMES!K127</f>
        <v>0</v>
      </c>
      <c r="J27" s="543"/>
      <c r="K27" s="78" t="s">
        <v>112</v>
      </c>
      <c r="L27" s="543">
        <f ca="1">+MMES!N127</f>
        <v>0</v>
      </c>
      <c r="M27" s="543"/>
      <c r="N27" s="78" t="s">
        <v>112</v>
      </c>
      <c r="O27" s="543">
        <f ca="1">+MMES!Q127</f>
        <v>0</v>
      </c>
      <c r="P27" s="543"/>
      <c r="Q27" s="78" t="s">
        <v>112</v>
      </c>
      <c r="R27" s="543">
        <f ca="1">+MMES!T127</f>
        <v>2</v>
      </c>
      <c r="S27" s="543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0"/>
    </row>
    <row r="28" spans="1:35" ht="6" customHeight="1">
      <c r="A28" s="66"/>
      <c r="B28" s="75"/>
      <c r="C28" s="75"/>
      <c r="D28" s="75"/>
      <c r="E28" s="75"/>
      <c r="H28" s="72"/>
      <c r="K28" s="72"/>
      <c r="N28" s="72"/>
      <c r="Q28" s="72"/>
      <c r="T28" s="72"/>
      <c r="U28" s="72"/>
      <c r="V28" s="72"/>
      <c r="W28" s="72"/>
      <c r="X28" s="72"/>
      <c r="Y28" s="72"/>
      <c r="Z28" s="72"/>
      <c r="AA28" s="72"/>
      <c r="AB28" s="72"/>
      <c r="AI28" s="70"/>
    </row>
    <row r="29" spans="1:35">
      <c r="A29" s="66"/>
      <c r="B29" s="546" t="s">
        <v>110</v>
      </c>
      <c r="C29" s="546"/>
      <c r="D29" s="546"/>
      <c r="E29" s="74" t="s">
        <v>111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552">
        <f>+F27+I27+L27+O27+R27</f>
        <v>2</v>
      </c>
      <c r="AF29" s="552"/>
      <c r="AG29" s="552"/>
      <c r="AH29" s="552"/>
      <c r="AI29" s="70"/>
    </row>
    <row r="30" spans="1:35" ht="6" customHeight="1">
      <c r="A30" s="66"/>
      <c r="B30" s="75"/>
      <c r="C30" s="75"/>
      <c r="D30" s="75"/>
      <c r="E30" s="75"/>
      <c r="H30" s="72"/>
      <c r="K30" s="72"/>
      <c r="N30" s="72"/>
      <c r="Q30" s="72"/>
      <c r="T30" s="72"/>
      <c r="U30" s="72"/>
      <c r="V30" s="72"/>
      <c r="W30" s="72"/>
      <c r="X30" s="72"/>
      <c r="Y30" s="72"/>
      <c r="Z30" s="72"/>
      <c r="AA30" s="72"/>
      <c r="AB30" s="72"/>
      <c r="AI30" s="70"/>
    </row>
    <row r="31" spans="1:35">
      <c r="A31" s="66"/>
      <c r="B31" s="545" t="s">
        <v>188</v>
      </c>
      <c r="C31" s="545"/>
      <c r="D31" s="545"/>
      <c r="E31" s="78" t="s">
        <v>111</v>
      </c>
      <c r="F31" s="543" t="s">
        <v>110</v>
      </c>
      <c r="G31" s="543"/>
      <c r="H31" s="78" t="s">
        <v>112</v>
      </c>
      <c r="I31" s="543" t="s">
        <v>122</v>
      </c>
      <c r="J31" s="543"/>
      <c r="K31" s="78" t="s">
        <v>123</v>
      </c>
      <c r="L31" s="543" t="s">
        <v>124</v>
      </c>
      <c r="M31" s="543"/>
      <c r="N31" s="543"/>
      <c r="O31" s="543"/>
      <c r="P31" s="543"/>
      <c r="Q31" s="78"/>
      <c r="R31" s="543"/>
      <c r="S31" s="543"/>
      <c r="T31" s="76"/>
      <c r="U31" s="76"/>
      <c r="V31" s="78"/>
      <c r="W31" s="78"/>
      <c r="X31" s="78"/>
      <c r="Y31" s="78"/>
      <c r="Z31" s="78"/>
      <c r="AA31" s="78"/>
      <c r="AB31" s="78"/>
      <c r="AC31" s="77"/>
      <c r="AD31" s="77"/>
      <c r="AE31" s="77"/>
      <c r="AF31" s="77"/>
      <c r="AG31" s="77"/>
      <c r="AH31" s="77"/>
      <c r="AI31" s="70"/>
    </row>
    <row r="32" spans="1:35" ht="6" customHeight="1">
      <c r="A32" s="66"/>
      <c r="B32" s="76"/>
      <c r="C32" s="76"/>
      <c r="D32" s="76"/>
      <c r="E32" s="76"/>
      <c r="F32" s="77"/>
      <c r="G32" s="77"/>
      <c r="H32" s="78"/>
      <c r="I32" s="77"/>
      <c r="J32" s="77"/>
      <c r="K32" s="78"/>
      <c r="L32" s="77"/>
      <c r="M32" s="77"/>
      <c r="N32" s="78"/>
      <c r="O32" s="77"/>
      <c r="P32" s="77"/>
      <c r="Q32" s="78"/>
      <c r="R32" s="77"/>
      <c r="S32" s="77"/>
      <c r="T32" s="78"/>
      <c r="U32" s="78"/>
      <c r="V32" s="78"/>
      <c r="W32" s="78"/>
      <c r="X32" s="78"/>
      <c r="Y32" s="78"/>
      <c r="Z32" s="78"/>
      <c r="AA32" s="78"/>
      <c r="AB32" s="78"/>
      <c r="AC32" s="77"/>
      <c r="AD32" s="77"/>
      <c r="AE32" s="77"/>
      <c r="AF32" s="77"/>
      <c r="AG32" s="77"/>
      <c r="AH32" s="77"/>
      <c r="AI32" s="70"/>
    </row>
    <row r="33" spans="1:35">
      <c r="A33" s="66"/>
      <c r="B33" s="545" t="s">
        <v>188</v>
      </c>
      <c r="C33" s="545"/>
      <c r="D33" s="545"/>
      <c r="E33" s="78" t="s">
        <v>111</v>
      </c>
      <c r="F33" s="543">
        <f ca="1">+MMES!W127</f>
        <v>2</v>
      </c>
      <c r="G33" s="543"/>
      <c r="H33" s="78" t="s">
        <v>112</v>
      </c>
      <c r="I33" s="543">
        <f ca="1">+MMES!AD134</f>
        <v>0</v>
      </c>
      <c r="J33" s="543"/>
      <c r="K33" s="78" t="s">
        <v>123</v>
      </c>
      <c r="L33" s="543">
        <f ca="1">+MMES!AG134</f>
        <v>0</v>
      </c>
      <c r="M33" s="543"/>
      <c r="N33" s="76"/>
      <c r="O33" s="543"/>
      <c r="P33" s="543"/>
      <c r="Q33" s="78"/>
      <c r="R33" s="543"/>
      <c r="S33" s="54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0"/>
    </row>
    <row r="34" spans="1:35" ht="6" customHeight="1">
      <c r="A34" s="66"/>
      <c r="B34" s="75"/>
      <c r="C34" s="75"/>
      <c r="D34" s="75"/>
      <c r="E34" s="75"/>
      <c r="H34" s="72"/>
      <c r="K34" s="72"/>
      <c r="N34" s="72"/>
      <c r="Q34" s="72"/>
      <c r="T34" s="72"/>
      <c r="U34" s="72"/>
      <c r="V34" s="72"/>
      <c r="W34" s="72"/>
      <c r="X34" s="72"/>
      <c r="Y34" s="72"/>
      <c r="Z34" s="72"/>
      <c r="AA34" s="72"/>
      <c r="AB34" s="72"/>
      <c r="AI34" s="70"/>
    </row>
    <row r="35" spans="1:35">
      <c r="A35" s="66"/>
      <c r="B35" s="546" t="s">
        <v>188</v>
      </c>
      <c r="C35" s="546"/>
      <c r="D35" s="546"/>
      <c r="E35" s="74" t="s">
        <v>111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552">
        <f ca="1">+MMES!AA136</f>
        <v>2</v>
      </c>
      <c r="AF35" s="552"/>
      <c r="AG35" s="552"/>
      <c r="AH35" s="552"/>
      <c r="AI35" s="70"/>
    </row>
    <row r="36" spans="1:35" ht="6" customHeight="1">
      <c r="A36" s="66"/>
      <c r="B36" s="75"/>
      <c r="C36" s="75"/>
      <c r="D36" s="75"/>
      <c r="E36" s="75"/>
      <c r="H36" s="72"/>
      <c r="K36" s="72"/>
      <c r="N36" s="72"/>
      <c r="Q36" s="72"/>
      <c r="T36" s="72"/>
      <c r="U36" s="72"/>
      <c r="V36" s="72"/>
      <c r="W36" s="72"/>
      <c r="X36" s="72"/>
      <c r="Y36" s="72"/>
      <c r="Z36" s="72"/>
      <c r="AA36" s="72"/>
      <c r="AB36" s="72"/>
      <c r="AI36" s="70"/>
    </row>
    <row r="37" spans="1:35">
      <c r="A37" s="66"/>
      <c r="B37" s="545" t="s">
        <v>120</v>
      </c>
      <c r="C37" s="545"/>
      <c r="D37" s="545"/>
      <c r="E37" s="78" t="s">
        <v>111</v>
      </c>
      <c r="F37" s="554">
        <f ca="1">+MMES!I132</f>
        <v>6077.7</v>
      </c>
      <c r="G37" s="554"/>
      <c r="H37" s="554"/>
      <c r="I37" s="554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0"/>
    </row>
    <row r="38" spans="1:35" ht="6" customHeight="1">
      <c r="A38" s="66"/>
      <c r="B38" s="76"/>
      <c r="C38" s="76"/>
      <c r="D38" s="76"/>
      <c r="E38" s="76"/>
      <c r="F38" s="77"/>
      <c r="G38" s="77"/>
      <c r="H38" s="78"/>
      <c r="I38" s="77"/>
      <c r="J38" s="77"/>
      <c r="K38" s="78"/>
      <c r="L38" s="77"/>
      <c r="M38" s="77"/>
      <c r="N38" s="78"/>
      <c r="O38" s="77"/>
      <c r="P38" s="77"/>
      <c r="Q38" s="78"/>
      <c r="R38" s="77"/>
      <c r="S38" s="77"/>
      <c r="T38" s="78"/>
      <c r="U38" s="78"/>
      <c r="V38" s="78"/>
      <c r="W38" s="78"/>
      <c r="X38" s="78"/>
      <c r="Y38" s="78"/>
      <c r="Z38" s="78"/>
      <c r="AA38" s="78"/>
      <c r="AB38" s="78"/>
      <c r="AC38" s="77"/>
      <c r="AD38" s="77"/>
      <c r="AE38" s="77"/>
      <c r="AF38" s="77"/>
      <c r="AG38" s="77"/>
      <c r="AH38" s="77"/>
      <c r="AI38" s="70"/>
    </row>
    <row r="39" spans="1:35">
      <c r="A39" s="66"/>
      <c r="B39" s="545" t="s">
        <v>125</v>
      </c>
      <c r="C39" s="545"/>
      <c r="D39" s="545"/>
      <c r="E39" s="78" t="s">
        <v>111</v>
      </c>
      <c r="F39" s="554">
        <f ca="1">+MMES!I134</f>
        <v>1</v>
      </c>
      <c r="G39" s="554"/>
      <c r="H39" s="554"/>
      <c r="I39" s="554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0"/>
    </row>
    <row r="40" spans="1:35" ht="6" customHeight="1">
      <c r="A40" s="66"/>
      <c r="B40" s="75"/>
      <c r="C40" s="75"/>
      <c r="D40" s="75"/>
      <c r="E40" s="75"/>
      <c r="H40" s="72"/>
      <c r="K40" s="72"/>
      <c r="N40" s="72"/>
      <c r="Q40" s="72"/>
      <c r="T40" s="72"/>
      <c r="U40" s="72"/>
      <c r="V40" s="72"/>
      <c r="W40" s="72"/>
      <c r="X40" s="72"/>
      <c r="Y40" s="72"/>
      <c r="Z40" s="72"/>
      <c r="AA40" s="72"/>
      <c r="AB40" s="72"/>
      <c r="AI40" s="70"/>
    </row>
    <row r="41" spans="1:35">
      <c r="A41" s="66"/>
      <c r="B41" s="546" t="s">
        <v>126</v>
      </c>
      <c r="C41" s="546"/>
      <c r="D41" s="546"/>
      <c r="E41" s="74" t="s">
        <v>111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552">
        <f ca="1">+MMES!I137</f>
        <v>24310.799999999999</v>
      </c>
      <c r="AF41" s="552"/>
      <c r="AG41" s="552"/>
      <c r="AH41" s="552"/>
      <c r="AI41" s="70"/>
    </row>
    <row r="42" spans="1:35" ht="6" customHeight="1">
      <c r="A42" s="66"/>
      <c r="B42" s="75"/>
      <c r="C42" s="75"/>
      <c r="D42" s="75"/>
      <c r="E42" s="75"/>
      <c r="H42" s="72"/>
      <c r="K42" s="72"/>
      <c r="N42" s="72"/>
      <c r="Q42" s="72"/>
      <c r="T42" s="72"/>
      <c r="U42" s="72"/>
      <c r="V42" s="72"/>
      <c r="W42" s="72"/>
      <c r="X42" s="72"/>
      <c r="Y42" s="72"/>
      <c r="Z42" s="72"/>
      <c r="AA42" s="72"/>
      <c r="AB42" s="72"/>
      <c r="AI42" s="70"/>
    </row>
    <row r="43" spans="1:35">
      <c r="A43" s="66"/>
      <c r="B43" s="76" t="s">
        <v>153</v>
      </c>
      <c r="C43" s="77"/>
      <c r="D43" s="77"/>
      <c r="E43" s="78" t="s">
        <v>111</v>
      </c>
      <c r="F43" s="79">
        <v>1</v>
      </c>
      <c r="G43" s="78" t="s">
        <v>112</v>
      </c>
      <c r="H43" s="543" t="s">
        <v>155</v>
      </c>
      <c r="I43" s="543"/>
      <c r="J43" s="543"/>
      <c r="K43" s="78" t="s">
        <v>154</v>
      </c>
      <c r="L43" s="543" t="s">
        <v>156</v>
      </c>
      <c r="M43" s="543"/>
      <c r="N43" s="543"/>
      <c r="O43" s="78" t="s">
        <v>112</v>
      </c>
      <c r="P43" s="543" t="s">
        <v>157</v>
      </c>
      <c r="Q43" s="543"/>
      <c r="R43" s="543"/>
      <c r="S43" s="78" t="s">
        <v>112</v>
      </c>
      <c r="T43" s="543" t="s">
        <v>158</v>
      </c>
      <c r="U43" s="543"/>
      <c r="V43" s="543"/>
      <c r="W43" s="78" t="s">
        <v>112</v>
      </c>
      <c r="X43" s="543" t="s">
        <v>159</v>
      </c>
      <c r="Y43" s="543"/>
      <c r="Z43" s="543"/>
      <c r="AA43" s="76"/>
      <c r="AB43" s="77"/>
      <c r="AC43" s="77"/>
      <c r="AD43" s="77"/>
      <c r="AE43" s="77"/>
      <c r="AF43" s="77"/>
      <c r="AG43" s="77"/>
      <c r="AH43" s="76"/>
      <c r="AI43" s="70"/>
    </row>
    <row r="44" spans="1:35" ht="6" customHeight="1">
      <c r="A44" s="66"/>
      <c r="B44" s="76"/>
      <c r="C44" s="76"/>
      <c r="D44" s="76"/>
      <c r="E44" s="76"/>
      <c r="F44" s="77"/>
      <c r="G44" s="77"/>
      <c r="H44" s="78"/>
      <c r="I44" s="77"/>
      <c r="J44" s="77"/>
      <c r="K44" s="78"/>
      <c r="L44" s="77"/>
      <c r="M44" s="77"/>
      <c r="N44" s="78"/>
      <c r="O44" s="77"/>
      <c r="P44" s="77"/>
      <c r="Q44" s="78"/>
      <c r="R44" s="77"/>
      <c r="S44" s="77"/>
      <c r="T44" s="78"/>
      <c r="U44" s="78"/>
      <c r="V44" s="78"/>
      <c r="W44" s="78"/>
      <c r="X44" s="78"/>
      <c r="Y44" s="78"/>
      <c r="Z44" s="78"/>
      <c r="AA44" s="78"/>
      <c r="AB44" s="78"/>
      <c r="AC44" s="77"/>
      <c r="AD44" s="77"/>
      <c r="AE44" s="77"/>
      <c r="AF44" s="77"/>
      <c r="AG44" s="77"/>
      <c r="AH44" s="77"/>
      <c r="AI44" s="70"/>
    </row>
    <row r="45" spans="1:35">
      <c r="A45" s="66"/>
      <c r="B45" s="76" t="s">
        <v>153</v>
      </c>
      <c r="C45" s="77"/>
      <c r="D45" s="77"/>
      <c r="E45" s="78" t="s">
        <v>111</v>
      </c>
      <c r="F45" s="79">
        <v>1</v>
      </c>
      <c r="G45" s="78" t="s">
        <v>112</v>
      </c>
      <c r="H45" s="543">
        <f ca="1">+MMES!H174</f>
        <v>0</v>
      </c>
      <c r="I45" s="543"/>
      <c r="J45" s="543"/>
      <c r="K45" s="78" t="s">
        <v>154</v>
      </c>
      <c r="L45" s="543">
        <f ca="1">+MMES!L174</f>
        <v>0</v>
      </c>
      <c r="M45" s="543"/>
      <c r="N45" s="543"/>
      <c r="O45" s="78" t="s">
        <v>112</v>
      </c>
      <c r="P45" s="543">
        <f ca="1">+MMES!P174</f>
        <v>0</v>
      </c>
      <c r="Q45" s="543"/>
      <c r="R45" s="543"/>
      <c r="S45" s="78" t="s">
        <v>112</v>
      </c>
      <c r="T45" s="543">
        <f ca="1">+MMES!T174</f>
        <v>0</v>
      </c>
      <c r="U45" s="543"/>
      <c r="V45" s="543"/>
      <c r="W45" s="78" t="s">
        <v>112</v>
      </c>
      <c r="X45" s="543">
        <f ca="1">+MMES!X174</f>
        <v>0</v>
      </c>
      <c r="Y45" s="543"/>
      <c r="Z45" s="543"/>
      <c r="AA45" s="76"/>
      <c r="AB45" s="77"/>
      <c r="AC45" s="77"/>
      <c r="AD45" s="77"/>
      <c r="AE45" s="77"/>
      <c r="AF45" s="77"/>
      <c r="AG45" s="77"/>
      <c r="AH45" s="76"/>
      <c r="AI45" s="70"/>
    </row>
    <row r="46" spans="1:35" ht="6" customHeight="1">
      <c r="A46" s="66"/>
      <c r="B46" s="75"/>
      <c r="C46" s="75"/>
      <c r="D46" s="75"/>
      <c r="E46" s="75"/>
      <c r="H46" s="72"/>
      <c r="K46" s="72"/>
      <c r="N46" s="72"/>
      <c r="Q46" s="72"/>
      <c r="T46" s="72"/>
      <c r="U46" s="72"/>
      <c r="V46" s="72"/>
      <c r="W46" s="72"/>
      <c r="X46" s="72"/>
      <c r="Y46" s="72"/>
      <c r="Z46" s="72"/>
      <c r="AA46" s="72"/>
      <c r="AB46" s="72"/>
      <c r="AI46" s="70"/>
    </row>
    <row r="47" spans="1:35">
      <c r="A47" s="66"/>
      <c r="B47" s="546" t="s">
        <v>153</v>
      </c>
      <c r="C47" s="546"/>
      <c r="D47" s="546"/>
      <c r="E47" s="74" t="s">
        <v>111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552">
        <f ca="1">+MMES!AD174</f>
        <v>1</v>
      </c>
      <c r="AF47" s="552"/>
      <c r="AG47" s="552"/>
      <c r="AH47" s="552"/>
      <c r="AI47" s="70"/>
    </row>
    <row r="48" spans="1:35" ht="6" customHeight="1">
      <c r="A48" s="66"/>
      <c r="B48" s="75"/>
      <c r="C48" s="75"/>
      <c r="D48" s="75"/>
      <c r="E48" s="75"/>
      <c r="H48" s="72"/>
      <c r="K48" s="72"/>
      <c r="N48" s="72"/>
      <c r="Q48" s="72"/>
      <c r="T48" s="72"/>
      <c r="U48" s="72"/>
      <c r="V48" s="72"/>
      <c r="W48" s="72"/>
      <c r="X48" s="72"/>
      <c r="Y48" s="72"/>
      <c r="Z48" s="72"/>
      <c r="AA48" s="72"/>
      <c r="AB48" s="72"/>
      <c r="AI48" s="70"/>
    </row>
    <row r="49" spans="1:35">
      <c r="A49" s="66"/>
      <c r="B49" s="551" t="s">
        <v>166</v>
      </c>
      <c r="C49" s="551"/>
      <c r="D49" s="551"/>
      <c r="E49" s="78" t="s">
        <v>111</v>
      </c>
      <c r="F49" s="76"/>
      <c r="G49" s="76"/>
      <c r="H49" s="543" t="s">
        <v>167</v>
      </c>
      <c r="I49" s="543"/>
      <c r="J49" s="543"/>
      <c r="K49" s="76"/>
      <c r="L49" s="78" t="s">
        <v>112</v>
      </c>
      <c r="M49" s="76"/>
      <c r="N49" s="543" t="s">
        <v>168</v>
      </c>
      <c r="O49" s="543"/>
      <c r="P49" s="543"/>
      <c r="Q49" s="76"/>
      <c r="R49" s="78" t="s">
        <v>112</v>
      </c>
      <c r="S49" s="76"/>
      <c r="T49" s="543" t="s">
        <v>169</v>
      </c>
      <c r="U49" s="543"/>
      <c r="V49" s="543"/>
      <c r="W49" s="76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0"/>
    </row>
    <row r="50" spans="1:35" ht="6" customHeight="1">
      <c r="A50" s="66"/>
      <c r="B50" s="76"/>
      <c r="C50" s="76"/>
      <c r="D50" s="76"/>
      <c r="E50" s="76"/>
      <c r="F50" s="77"/>
      <c r="G50" s="77"/>
      <c r="H50" s="78"/>
      <c r="I50" s="77"/>
      <c r="J50" s="77"/>
      <c r="K50" s="78"/>
      <c r="L50" s="77"/>
      <c r="M50" s="77"/>
      <c r="N50" s="78"/>
      <c r="O50" s="77"/>
      <c r="P50" s="77"/>
      <c r="Q50" s="78"/>
      <c r="R50" s="77"/>
      <c r="S50" s="77"/>
      <c r="T50" s="78"/>
      <c r="U50" s="78"/>
      <c r="V50" s="78"/>
      <c r="W50" s="78"/>
      <c r="X50" s="78"/>
      <c r="Y50" s="78"/>
      <c r="Z50" s="78"/>
      <c r="AA50" s="78"/>
      <c r="AB50" s="78"/>
      <c r="AC50" s="77"/>
      <c r="AD50" s="77"/>
      <c r="AE50" s="77"/>
      <c r="AF50" s="77"/>
      <c r="AG50" s="77"/>
      <c r="AH50" s="77"/>
      <c r="AI50" s="70"/>
    </row>
    <row r="51" spans="1:35">
      <c r="A51" s="66"/>
      <c r="B51" s="551" t="s">
        <v>166</v>
      </c>
      <c r="C51" s="551"/>
      <c r="D51" s="551"/>
      <c r="E51" s="78" t="s">
        <v>111</v>
      </c>
      <c r="F51" s="76"/>
      <c r="G51" s="76"/>
      <c r="H51" s="543">
        <f ca="1">+MMES!J188</f>
        <v>0</v>
      </c>
      <c r="I51" s="543"/>
      <c r="J51" s="543"/>
      <c r="K51" s="76"/>
      <c r="L51" s="78" t="s">
        <v>112</v>
      </c>
      <c r="M51" s="76"/>
      <c r="N51" s="543">
        <f ca="1">+MMES!P188</f>
        <v>0</v>
      </c>
      <c r="O51" s="543"/>
      <c r="P51" s="543"/>
      <c r="Q51" s="76"/>
      <c r="R51" s="78" t="s">
        <v>112</v>
      </c>
      <c r="S51" s="76"/>
      <c r="T51" s="543">
        <f ca="1">+MMES!V188</f>
        <v>0</v>
      </c>
      <c r="U51" s="543"/>
      <c r="V51" s="543"/>
      <c r="W51" s="76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0"/>
    </row>
    <row r="52" spans="1:35" ht="6" customHeight="1">
      <c r="A52" s="66"/>
      <c r="B52" s="75"/>
      <c r="C52" s="75"/>
      <c r="D52" s="75"/>
      <c r="E52" s="75"/>
      <c r="H52" s="72"/>
      <c r="K52" s="72"/>
      <c r="N52" s="72"/>
      <c r="Q52" s="72"/>
      <c r="T52" s="72"/>
      <c r="U52" s="72"/>
      <c r="V52" s="72"/>
      <c r="W52" s="72"/>
      <c r="X52" s="72"/>
      <c r="Y52" s="72"/>
      <c r="Z52" s="72"/>
      <c r="AA52" s="72"/>
      <c r="AB52" s="72"/>
      <c r="AI52" s="70"/>
    </row>
    <row r="53" spans="1:35">
      <c r="A53" s="66"/>
      <c r="B53" s="546" t="s">
        <v>166</v>
      </c>
      <c r="C53" s="546"/>
      <c r="D53" s="546"/>
      <c r="E53" s="74" t="s">
        <v>111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552">
        <f>+H51+N51+T51</f>
        <v>0</v>
      </c>
      <c r="AF53" s="552"/>
      <c r="AG53" s="552"/>
      <c r="AH53" s="552"/>
      <c r="AI53" s="70"/>
    </row>
    <row r="54" spans="1:35" ht="6" customHeight="1">
      <c r="A54" s="66"/>
      <c r="B54" s="75"/>
      <c r="C54" s="75"/>
      <c r="D54" s="75"/>
      <c r="E54" s="75"/>
      <c r="H54" s="72"/>
      <c r="K54" s="72"/>
      <c r="N54" s="72"/>
      <c r="Q54" s="72"/>
      <c r="T54" s="72"/>
      <c r="U54" s="72"/>
      <c r="V54" s="72"/>
      <c r="W54" s="72"/>
      <c r="X54" s="72"/>
      <c r="Y54" s="72"/>
      <c r="Z54" s="72"/>
      <c r="AA54" s="72"/>
      <c r="AB54" s="72"/>
      <c r="AI54" s="70"/>
    </row>
    <row r="55" spans="1:35" ht="12.75" customHeight="1">
      <c r="A55" s="66"/>
      <c r="B55" s="551" t="s">
        <v>172</v>
      </c>
      <c r="C55" s="551"/>
      <c r="D55" s="551"/>
      <c r="E55" s="78" t="s">
        <v>111</v>
      </c>
      <c r="F55" s="76"/>
      <c r="G55" s="76"/>
      <c r="H55" s="543" t="s">
        <v>173</v>
      </c>
      <c r="I55" s="543"/>
      <c r="J55" s="543"/>
      <c r="K55" s="76"/>
      <c r="L55" s="78" t="s">
        <v>112</v>
      </c>
      <c r="M55" s="76"/>
      <c r="N55" s="543" t="s">
        <v>174</v>
      </c>
      <c r="O55" s="543"/>
      <c r="P55" s="543"/>
      <c r="Q55" s="76"/>
      <c r="R55" s="78" t="s">
        <v>112</v>
      </c>
      <c r="S55" s="76"/>
      <c r="T55" s="543" t="s">
        <v>175</v>
      </c>
      <c r="U55" s="543"/>
      <c r="V55" s="543"/>
      <c r="W55" s="76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0"/>
    </row>
    <row r="56" spans="1:35" ht="6" customHeight="1">
      <c r="A56" s="66"/>
      <c r="B56" s="76"/>
      <c r="C56" s="76"/>
      <c r="D56" s="76"/>
      <c r="E56" s="76"/>
      <c r="F56" s="77"/>
      <c r="G56" s="77"/>
      <c r="H56" s="78"/>
      <c r="I56" s="77"/>
      <c r="J56" s="77"/>
      <c r="K56" s="78"/>
      <c r="L56" s="77"/>
      <c r="M56" s="77"/>
      <c r="N56" s="78"/>
      <c r="O56" s="77"/>
      <c r="P56" s="77"/>
      <c r="Q56" s="78"/>
      <c r="R56" s="77"/>
      <c r="S56" s="77"/>
      <c r="T56" s="78"/>
      <c r="U56" s="78"/>
      <c r="V56" s="78"/>
      <c r="W56" s="78"/>
      <c r="X56" s="78"/>
      <c r="Y56" s="78"/>
      <c r="Z56" s="78"/>
      <c r="AA56" s="78"/>
      <c r="AB56" s="78"/>
      <c r="AC56" s="77"/>
      <c r="AD56" s="77"/>
      <c r="AE56" s="77"/>
      <c r="AF56" s="77"/>
      <c r="AG56" s="77"/>
      <c r="AH56" s="77"/>
      <c r="AI56" s="70"/>
    </row>
    <row r="57" spans="1:35">
      <c r="A57" s="66"/>
      <c r="B57" s="551" t="s">
        <v>172</v>
      </c>
      <c r="C57" s="551"/>
      <c r="D57" s="551"/>
      <c r="E57" s="78" t="s">
        <v>111</v>
      </c>
      <c r="F57" s="76"/>
      <c r="G57" s="76"/>
      <c r="H57" s="543">
        <f ca="1">+MMES!J200</f>
        <v>0</v>
      </c>
      <c r="I57" s="543"/>
      <c r="J57" s="543"/>
      <c r="K57" s="76"/>
      <c r="L57" s="78" t="s">
        <v>112</v>
      </c>
      <c r="M57" s="76"/>
      <c r="N57" s="543">
        <f ca="1">+MMES!P200</f>
        <v>0</v>
      </c>
      <c r="O57" s="543"/>
      <c r="P57" s="543"/>
      <c r="Q57" s="76"/>
      <c r="R57" s="78" t="s">
        <v>112</v>
      </c>
      <c r="S57" s="76"/>
      <c r="T57" s="543">
        <f ca="1">+MMES!V200</f>
        <v>0</v>
      </c>
      <c r="U57" s="543"/>
      <c r="V57" s="543"/>
      <c r="W57" s="76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0"/>
    </row>
    <row r="58" spans="1:35" ht="6" customHeight="1">
      <c r="A58" s="66"/>
      <c r="B58" s="75"/>
      <c r="C58" s="75"/>
      <c r="D58" s="75"/>
      <c r="E58" s="75"/>
      <c r="H58" s="72"/>
      <c r="K58" s="72"/>
      <c r="N58" s="72"/>
      <c r="Q58" s="72"/>
      <c r="T58" s="72"/>
      <c r="U58" s="72"/>
      <c r="V58" s="72"/>
      <c r="W58" s="72"/>
      <c r="X58" s="72"/>
      <c r="Y58" s="72"/>
      <c r="Z58" s="72"/>
      <c r="AA58" s="72"/>
      <c r="AB58" s="72"/>
      <c r="AI58" s="70"/>
    </row>
    <row r="59" spans="1:35">
      <c r="A59" s="66"/>
      <c r="B59" s="546" t="s">
        <v>172</v>
      </c>
      <c r="C59" s="546"/>
      <c r="D59" s="546"/>
      <c r="E59" s="74" t="s">
        <v>111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552">
        <f>+H57+N57+T57</f>
        <v>0</v>
      </c>
      <c r="AF59" s="552"/>
      <c r="AG59" s="552"/>
      <c r="AH59" s="552"/>
      <c r="AI59" s="70"/>
    </row>
    <row r="60" spans="1:35" ht="6" customHeight="1">
      <c r="A60" s="66"/>
      <c r="B60" s="75"/>
      <c r="C60" s="75"/>
      <c r="D60" s="75"/>
      <c r="E60" s="75"/>
      <c r="H60" s="72"/>
      <c r="K60" s="72"/>
      <c r="N60" s="72"/>
      <c r="Q60" s="72"/>
      <c r="T60" s="72"/>
      <c r="U60" s="72"/>
      <c r="V60" s="72"/>
      <c r="W60" s="72"/>
      <c r="X60" s="72"/>
      <c r="Y60" s="72"/>
      <c r="Z60" s="72"/>
      <c r="AA60" s="72"/>
      <c r="AB60" s="72"/>
      <c r="AI60" s="70"/>
    </row>
    <row r="61" spans="1:35">
      <c r="A61" s="66"/>
      <c r="B61" s="551" t="s">
        <v>176</v>
      </c>
      <c r="C61" s="551"/>
      <c r="D61" s="551"/>
      <c r="E61" s="78" t="s">
        <v>111</v>
      </c>
      <c r="F61" s="76"/>
      <c r="G61" s="76"/>
      <c r="H61" s="543">
        <v>1</v>
      </c>
      <c r="I61" s="543"/>
      <c r="J61" s="543"/>
      <c r="K61" s="76"/>
      <c r="L61" s="78" t="s">
        <v>112</v>
      </c>
      <c r="M61" s="76"/>
      <c r="N61" s="543" t="s">
        <v>166</v>
      </c>
      <c r="O61" s="543"/>
      <c r="P61" s="543"/>
      <c r="Q61" s="76"/>
      <c r="R61" s="78" t="s">
        <v>112</v>
      </c>
      <c r="S61" s="76"/>
      <c r="T61" s="543" t="s">
        <v>172</v>
      </c>
      <c r="U61" s="543"/>
      <c r="V61" s="543"/>
      <c r="W61" s="76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0"/>
    </row>
    <row r="62" spans="1:35" ht="6" customHeight="1">
      <c r="A62" s="66"/>
      <c r="B62" s="76"/>
      <c r="C62" s="76"/>
      <c r="D62" s="76"/>
      <c r="E62" s="76"/>
      <c r="F62" s="77"/>
      <c r="G62" s="77"/>
      <c r="H62" s="78"/>
      <c r="I62" s="77"/>
      <c r="J62" s="77"/>
      <c r="K62" s="78"/>
      <c r="L62" s="77"/>
      <c r="M62" s="77"/>
      <c r="N62" s="78"/>
      <c r="O62" s="77"/>
      <c r="P62" s="77"/>
      <c r="Q62" s="78"/>
      <c r="R62" s="77"/>
      <c r="S62" s="77"/>
      <c r="T62" s="78"/>
      <c r="U62" s="78"/>
      <c r="V62" s="78"/>
      <c r="W62" s="78"/>
      <c r="X62" s="78"/>
      <c r="Y62" s="78"/>
      <c r="Z62" s="78"/>
      <c r="AA62" s="78"/>
      <c r="AB62" s="78"/>
      <c r="AC62" s="77"/>
      <c r="AD62" s="77"/>
      <c r="AE62" s="77"/>
      <c r="AF62" s="77"/>
      <c r="AG62" s="77"/>
      <c r="AH62" s="77"/>
      <c r="AI62" s="70"/>
    </row>
    <row r="63" spans="1:35">
      <c r="A63" s="66"/>
      <c r="B63" s="551" t="s">
        <v>176</v>
      </c>
      <c r="C63" s="551"/>
      <c r="D63" s="551"/>
      <c r="E63" s="78" t="s">
        <v>111</v>
      </c>
      <c r="F63" s="76"/>
      <c r="G63" s="76"/>
      <c r="H63" s="543">
        <f>+H61</f>
        <v>1</v>
      </c>
      <c r="I63" s="543"/>
      <c r="J63" s="543"/>
      <c r="K63" s="76"/>
      <c r="L63" s="78" t="s">
        <v>112</v>
      </c>
      <c r="M63" s="76"/>
      <c r="N63" s="543">
        <f>+AE53</f>
        <v>0</v>
      </c>
      <c r="O63" s="543"/>
      <c r="P63" s="543"/>
      <c r="Q63" s="76"/>
      <c r="R63" s="78" t="s">
        <v>112</v>
      </c>
      <c r="S63" s="76"/>
      <c r="T63" s="543">
        <f>+AE59</f>
        <v>0</v>
      </c>
      <c r="U63" s="543"/>
      <c r="V63" s="543"/>
      <c r="W63" s="76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0"/>
    </row>
    <row r="64" spans="1:35" ht="6" customHeight="1">
      <c r="A64" s="66"/>
      <c r="B64" s="75"/>
      <c r="C64" s="75"/>
      <c r="D64" s="75"/>
      <c r="E64" s="75"/>
      <c r="H64" s="72"/>
      <c r="K64" s="72"/>
      <c r="N64" s="72"/>
      <c r="Q64" s="72"/>
      <c r="T64" s="72"/>
      <c r="U64" s="72"/>
      <c r="V64" s="72"/>
      <c r="W64" s="72"/>
      <c r="X64" s="72"/>
      <c r="Y64" s="72"/>
      <c r="Z64" s="72"/>
      <c r="AA64" s="72"/>
      <c r="AB64" s="72"/>
      <c r="AI64" s="70"/>
    </row>
    <row r="65" spans="1:35" ht="12.75" customHeight="1">
      <c r="A65" s="66"/>
      <c r="B65" s="546" t="s">
        <v>176</v>
      </c>
      <c r="C65" s="546"/>
      <c r="D65" s="546"/>
      <c r="E65" s="74" t="s">
        <v>111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552">
        <f>+H63+N63+T63</f>
        <v>1</v>
      </c>
      <c r="AF65" s="552"/>
      <c r="AG65" s="552"/>
      <c r="AH65" s="552"/>
      <c r="AI65" s="70"/>
    </row>
    <row r="66" spans="1:35" ht="6" customHeight="1">
      <c r="A66" s="66"/>
      <c r="B66" s="75"/>
      <c r="C66" s="75"/>
      <c r="D66" s="75"/>
      <c r="E66" s="75"/>
      <c r="H66" s="72"/>
      <c r="K66" s="72"/>
      <c r="N66" s="72"/>
      <c r="Q66" s="72"/>
      <c r="T66" s="72"/>
      <c r="U66" s="72"/>
      <c r="V66" s="72"/>
      <c r="W66" s="72"/>
      <c r="X66" s="72"/>
      <c r="Y66" s="72"/>
      <c r="Z66" s="72"/>
      <c r="AA66" s="72"/>
      <c r="AB66" s="72"/>
      <c r="AI66" s="70"/>
    </row>
    <row r="67" spans="1:35">
      <c r="A67" s="66"/>
      <c r="B67" s="80" t="s">
        <v>178</v>
      </c>
      <c r="C67" s="81"/>
      <c r="D67" s="81"/>
      <c r="E67" s="81" t="s">
        <v>111</v>
      </c>
      <c r="F67" s="556" t="s">
        <v>126</v>
      </c>
      <c r="G67" s="556"/>
      <c r="H67" s="556"/>
      <c r="I67" s="556"/>
      <c r="J67" s="556"/>
      <c r="K67" s="82"/>
      <c r="L67" s="83" t="s">
        <v>154</v>
      </c>
      <c r="M67" s="82"/>
      <c r="N67" s="557" t="s">
        <v>153</v>
      </c>
      <c r="O67" s="557"/>
      <c r="P67" s="557"/>
      <c r="Q67" s="82"/>
      <c r="R67" s="83" t="s">
        <v>154</v>
      </c>
      <c r="S67" s="82"/>
      <c r="T67" s="557" t="s">
        <v>176</v>
      </c>
      <c r="U67" s="557"/>
      <c r="V67" s="55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0"/>
    </row>
    <row r="68" spans="1:35" ht="6" customHeight="1">
      <c r="A68" s="66"/>
      <c r="B68" s="76"/>
      <c r="C68" s="76"/>
      <c r="D68" s="76"/>
      <c r="E68" s="76"/>
      <c r="F68" s="77"/>
      <c r="G68" s="77"/>
      <c r="H68" s="78"/>
      <c r="I68" s="77"/>
      <c r="J68" s="77"/>
      <c r="K68" s="78"/>
      <c r="L68" s="77"/>
      <c r="M68" s="77"/>
      <c r="N68" s="78"/>
      <c r="O68" s="77"/>
      <c r="P68" s="77"/>
      <c r="Q68" s="78"/>
      <c r="R68" s="77"/>
      <c r="S68" s="77"/>
      <c r="T68" s="78"/>
      <c r="U68" s="78"/>
      <c r="V68" s="78"/>
      <c r="W68" s="78"/>
      <c r="X68" s="78"/>
      <c r="Y68" s="78"/>
      <c r="Z68" s="78"/>
      <c r="AA68" s="78"/>
      <c r="AB68" s="78"/>
      <c r="AC68" s="77"/>
      <c r="AD68" s="77"/>
      <c r="AE68" s="77"/>
      <c r="AF68" s="77"/>
      <c r="AG68" s="77"/>
      <c r="AH68" s="77"/>
      <c r="AI68" s="70"/>
    </row>
    <row r="69" spans="1:35" ht="12.75" customHeight="1">
      <c r="A69" s="66"/>
      <c r="B69" s="80" t="s">
        <v>178</v>
      </c>
      <c r="C69" s="81"/>
      <c r="D69" s="81"/>
      <c r="E69" s="81" t="s">
        <v>111</v>
      </c>
      <c r="F69" s="556">
        <f>+AE41</f>
        <v>24310.799999999999</v>
      </c>
      <c r="G69" s="556"/>
      <c r="H69" s="556"/>
      <c r="I69" s="556"/>
      <c r="J69" s="556"/>
      <c r="K69" s="82"/>
      <c r="L69" s="83" t="s">
        <v>154</v>
      </c>
      <c r="M69" s="82"/>
      <c r="N69" s="558">
        <f>+AE47</f>
        <v>1</v>
      </c>
      <c r="O69" s="558"/>
      <c r="P69" s="558"/>
      <c r="Q69" s="82"/>
      <c r="R69" s="83" t="s">
        <v>154</v>
      </c>
      <c r="S69" s="82"/>
      <c r="T69" s="558">
        <f>+AE65</f>
        <v>1</v>
      </c>
      <c r="U69" s="558"/>
      <c r="V69" s="558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0"/>
    </row>
    <row r="70" spans="1:35" ht="6" customHeight="1">
      <c r="A70" s="66"/>
      <c r="B70" s="75"/>
      <c r="C70" s="75"/>
      <c r="D70" s="75"/>
      <c r="E70" s="75"/>
      <c r="H70" s="72"/>
      <c r="K70" s="72"/>
      <c r="N70" s="72"/>
      <c r="Q70" s="72"/>
      <c r="T70" s="72"/>
      <c r="U70" s="72"/>
      <c r="V70" s="72"/>
      <c r="W70" s="72"/>
      <c r="X70" s="72"/>
      <c r="Y70" s="72"/>
      <c r="Z70" s="72"/>
      <c r="AA70" s="72"/>
      <c r="AB70" s="72"/>
      <c r="AI70" s="70"/>
    </row>
    <row r="71" spans="1:35">
      <c r="A71" s="66"/>
      <c r="B71" s="559" t="s">
        <v>178</v>
      </c>
      <c r="C71" s="559"/>
      <c r="D71" s="559"/>
      <c r="E71" s="84" t="s">
        <v>111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555">
        <f>+F69*N69*T69</f>
        <v>24310.799999999999</v>
      </c>
      <c r="AE71" s="555"/>
      <c r="AF71" s="555"/>
      <c r="AG71" s="555"/>
      <c r="AH71" s="555"/>
      <c r="AI71" s="70"/>
    </row>
    <row r="72" spans="1:3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8"/>
    </row>
    <row r="90" spans="2:28" ht="6" customHeight="1">
      <c r="B90" s="75"/>
      <c r="C90" s="75"/>
      <c r="D90" s="75"/>
      <c r="E90" s="75"/>
      <c r="H90" s="72"/>
      <c r="K90" s="72"/>
      <c r="N90" s="72"/>
      <c r="Q90" s="72"/>
      <c r="T90" s="72"/>
      <c r="U90" s="72"/>
      <c r="V90" s="72"/>
      <c r="W90" s="72"/>
      <c r="X90" s="72"/>
      <c r="Y90" s="72"/>
      <c r="Z90" s="72"/>
      <c r="AA90" s="72"/>
      <c r="AB90" s="72"/>
    </row>
  </sheetData>
  <sheetProtection selectLockedCells="1"/>
  <mergeCells count="113">
    <mergeCell ref="AE59:AH59"/>
    <mergeCell ref="B59:D59"/>
    <mergeCell ref="B49:D49"/>
    <mergeCell ref="H49:J49"/>
    <mergeCell ref="T49:V49"/>
    <mergeCell ref="N49:P49"/>
    <mergeCell ref="AD71:AH71"/>
    <mergeCell ref="B65:D65"/>
    <mergeCell ref="AE65:AH65"/>
    <mergeCell ref="F67:J67"/>
    <mergeCell ref="N67:P67"/>
    <mergeCell ref="T67:V67"/>
    <mergeCell ref="F69:J69"/>
    <mergeCell ref="N69:P69"/>
    <mergeCell ref="B71:D71"/>
    <mergeCell ref="T69:V69"/>
    <mergeCell ref="B61:D61"/>
    <mergeCell ref="H61:J61"/>
    <mergeCell ref="B63:D63"/>
    <mergeCell ref="H63:J63"/>
    <mergeCell ref="B53:D53"/>
    <mergeCell ref="N63:P63"/>
    <mergeCell ref="N61:P61"/>
    <mergeCell ref="AE47:AH47"/>
    <mergeCell ref="X43:Z43"/>
    <mergeCell ref="T63:V63"/>
    <mergeCell ref="B57:D57"/>
    <mergeCell ref="B55:D55"/>
    <mergeCell ref="T57:V57"/>
    <mergeCell ref="H57:J57"/>
    <mergeCell ref="N55:P55"/>
    <mergeCell ref="N57:P57"/>
    <mergeCell ref="T61:V61"/>
    <mergeCell ref="H55:J55"/>
    <mergeCell ref="T55:V55"/>
    <mergeCell ref="AE53:AH53"/>
    <mergeCell ref="N51:P51"/>
    <mergeCell ref="H51:J51"/>
    <mergeCell ref="T51:V51"/>
    <mergeCell ref="X45:Z45"/>
    <mergeCell ref="H45:J45"/>
    <mergeCell ref="L45:N45"/>
    <mergeCell ref="P45:R45"/>
    <mergeCell ref="T45:V45"/>
    <mergeCell ref="AE35:AH35"/>
    <mergeCell ref="AE41:AH41"/>
    <mergeCell ref="B47:D47"/>
    <mergeCell ref="B51:D51"/>
    <mergeCell ref="T43:V43"/>
    <mergeCell ref="O33:P33"/>
    <mergeCell ref="L33:M33"/>
    <mergeCell ref="R33:S33"/>
    <mergeCell ref="P43:R43"/>
    <mergeCell ref="B41:D41"/>
    <mergeCell ref="H43:J43"/>
    <mergeCell ref="L43:N43"/>
    <mergeCell ref="R31:S31"/>
    <mergeCell ref="B18:K18"/>
    <mergeCell ref="I27:J27"/>
    <mergeCell ref="B23:C23"/>
    <mergeCell ref="F23:G23"/>
    <mergeCell ref="B27:D27"/>
    <mergeCell ref="F27:G27"/>
    <mergeCell ref="L25:M25"/>
    <mergeCell ref="O25:P25"/>
    <mergeCell ref="N22:O22"/>
    <mergeCell ref="B39:D39"/>
    <mergeCell ref="B29:D29"/>
    <mergeCell ref="L27:M27"/>
    <mergeCell ref="B37:D37"/>
    <mergeCell ref="F37:I37"/>
    <mergeCell ref="B33:D33"/>
    <mergeCell ref="F33:G33"/>
    <mergeCell ref="I33:J33"/>
    <mergeCell ref="B35:D35"/>
    <mergeCell ref="F39:I39"/>
    <mergeCell ref="AE29:AH29"/>
    <mergeCell ref="AG14:AH14"/>
    <mergeCell ref="B16:G16"/>
    <mergeCell ref="N16:O16"/>
    <mergeCell ref="N18:O18"/>
    <mergeCell ref="AG19:AH19"/>
    <mergeCell ref="B19:C19"/>
    <mergeCell ref="F19:G19"/>
    <mergeCell ref="B17:G17"/>
    <mergeCell ref="N17:O17"/>
    <mergeCell ref="R27:S27"/>
    <mergeCell ref="O27:P27"/>
    <mergeCell ref="B3:Z3"/>
    <mergeCell ref="B9:C9"/>
    <mergeCell ref="B21:G21"/>
    <mergeCell ref="N21:O21"/>
    <mergeCell ref="B22:K22"/>
    <mergeCell ref="B11:C11"/>
    <mergeCell ref="N11:O11"/>
    <mergeCell ref="B12:C12"/>
    <mergeCell ref="I31:J31"/>
    <mergeCell ref="L31:N31"/>
    <mergeCell ref="AA3:AH3"/>
    <mergeCell ref="B5:Z5"/>
    <mergeCell ref="AA5:AH5"/>
    <mergeCell ref="B7:AH7"/>
    <mergeCell ref="R25:S25"/>
    <mergeCell ref="O31:P31"/>
    <mergeCell ref="AG23:AH23"/>
    <mergeCell ref="B25:D25"/>
    <mergeCell ref="F25:G25"/>
    <mergeCell ref="I25:J25"/>
    <mergeCell ref="AG9:AH9"/>
    <mergeCell ref="B31:D31"/>
    <mergeCell ref="F31:G31"/>
    <mergeCell ref="B14:C14"/>
    <mergeCell ref="AG12:AH12"/>
  </mergeCells>
  <phoneticPr fontId="33" type="noConversion"/>
  <pageMargins left="0.77013888888888893" right="0.32013888888888886" top="0.85" bottom="0.6201388888888889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9"/>
  <sheetViews>
    <sheetView workbookViewId="0"/>
  </sheetViews>
  <sheetFormatPr baseColWidth="10" defaultColWidth="0" defaultRowHeight="12.75" customHeight="1" zeroHeight="1"/>
  <cols>
    <col min="1" max="35" width="2.7109375" style="61" customWidth="1"/>
    <col min="36" max="16384" width="0" style="61" hidden="1"/>
  </cols>
  <sheetData>
    <row r="1" spans="2:34" ht="6" customHeight="1">
      <c r="V1" s="72"/>
      <c r="W1" s="72"/>
      <c r="X1" s="72"/>
      <c r="Y1" s="72"/>
      <c r="Z1" s="72"/>
      <c r="AA1" s="72"/>
      <c r="AB1" s="72"/>
    </row>
    <row r="2" spans="2:34" ht="13.5" customHeight="1">
      <c r="B2" s="561" t="s">
        <v>189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</row>
    <row r="3" spans="2:34" ht="6" customHeight="1">
      <c r="B3" s="75"/>
      <c r="C3" s="75"/>
      <c r="D3" s="75"/>
      <c r="E3" s="75"/>
      <c r="H3" s="72"/>
      <c r="K3" s="72"/>
      <c r="N3" s="72"/>
      <c r="Q3" s="72"/>
      <c r="T3" s="72"/>
      <c r="U3" s="72"/>
      <c r="V3" s="72"/>
      <c r="W3" s="72"/>
      <c r="X3" s="72"/>
      <c r="Y3" s="72"/>
      <c r="Z3" s="72"/>
      <c r="AA3" s="72"/>
      <c r="AB3" s="72"/>
    </row>
    <row r="4" spans="2:34" ht="12.75" customHeight="1">
      <c r="B4" s="89" t="s">
        <v>35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/>
      <c r="AA4" s="89" t="s">
        <v>36</v>
      </c>
      <c r="AB4" s="90"/>
      <c r="AC4" s="90"/>
      <c r="AD4" s="90"/>
      <c r="AE4" s="90"/>
      <c r="AF4" s="90"/>
      <c r="AG4" s="90"/>
      <c r="AH4" s="91"/>
    </row>
    <row r="5" spans="2:34" ht="13.5" customHeight="1">
      <c r="B5" s="560">
        <f ca="1">+MMES!D9</f>
        <v>0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2" t="str">
        <f ca="1">+MMES!AC9</f>
        <v>00/00/0000</v>
      </c>
      <c r="AB5" s="562"/>
      <c r="AC5" s="562"/>
      <c r="AD5" s="562"/>
      <c r="AE5" s="562"/>
      <c r="AF5" s="562"/>
      <c r="AG5" s="562"/>
      <c r="AH5" s="562"/>
    </row>
    <row r="6" spans="2:34" ht="12.75" customHeight="1">
      <c r="B6" s="89" t="s">
        <v>37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89" t="s">
        <v>38</v>
      </c>
      <c r="AB6" s="90"/>
      <c r="AC6" s="90"/>
      <c r="AD6" s="90"/>
      <c r="AE6" s="90"/>
      <c r="AF6" s="90"/>
      <c r="AG6" s="90"/>
      <c r="AH6" s="91"/>
    </row>
    <row r="7" spans="2:34" ht="13.5" customHeight="1">
      <c r="B7" s="560">
        <f ca="1">+MMES!D11</f>
        <v>0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3">
        <f ca="1">+MMES!AC11</f>
        <v>0</v>
      </c>
      <c r="AB7" s="563"/>
      <c r="AC7" s="563"/>
      <c r="AD7" s="563"/>
      <c r="AE7" s="563"/>
      <c r="AF7" s="563"/>
      <c r="AG7" s="563"/>
      <c r="AH7" s="563"/>
    </row>
    <row r="8" spans="2:34" ht="12.75" customHeight="1">
      <c r="B8" s="89" t="s">
        <v>39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1"/>
    </row>
    <row r="9" spans="2:34" ht="13.5" customHeight="1">
      <c r="B9" s="560">
        <f ca="1">+MMES!D13</f>
        <v>0</v>
      </c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</row>
    <row r="10" spans="2:34" ht="6" customHeight="1">
      <c r="V10" s="72"/>
      <c r="W10" s="72"/>
      <c r="X10" s="72"/>
      <c r="Y10" s="72"/>
      <c r="Z10" s="72"/>
      <c r="AA10" s="72"/>
      <c r="AB10" s="72"/>
    </row>
    <row r="11" spans="2:34" s="93" customFormat="1" ht="11.25" customHeight="1">
      <c r="B11" s="564" t="s">
        <v>190</v>
      </c>
      <c r="C11" s="564"/>
      <c r="D11" s="564"/>
      <c r="E11" s="564"/>
      <c r="F11" s="564"/>
      <c r="G11" s="564"/>
      <c r="H11" s="564"/>
      <c r="I11" s="564"/>
      <c r="N11" s="564" t="s">
        <v>191</v>
      </c>
      <c r="O11" s="564"/>
      <c r="P11" s="564"/>
      <c r="Q11" s="564"/>
      <c r="R11" s="564"/>
      <c r="S11" s="564"/>
      <c r="T11" s="564"/>
      <c r="U11" s="564"/>
      <c r="V11" s="94"/>
      <c r="W11" s="94"/>
      <c r="X11" s="94"/>
      <c r="Y11" s="94"/>
      <c r="Z11" s="94"/>
      <c r="AA11" s="565" t="s">
        <v>192</v>
      </c>
      <c r="AB11" s="565"/>
      <c r="AC11" s="565"/>
      <c r="AD11" s="565"/>
      <c r="AE11" s="565"/>
      <c r="AF11" s="565"/>
      <c r="AG11" s="565"/>
      <c r="AH11" s="565"/>
    </row>
    <row r="12" spans="2:34" s="95" customFormat="1" ht="15.75" customHeight="1">
      <c r="B12" s="566" t="s">
        <v>193</v>
      </c>
      <c r="C12" s="566"/>
      <c r="D12" s="566"/>
      <c r="E12" s="566"/>
      <c r="F12" s="566"/>
      <c r="G12" s="566"/>
      <c r="H12" s="566"/>
      <c r="I12" s="566"/>
      <c r="N12" s="566" t="s">
        <v>194</v>
      </c>
      <c r="O12" s="566"/>
      <c r="P12" s="566"/>
      <c r="Q12" s="566"/>
      <c r="R12" s="566"/>
      <c r="S12" s="566"/>
      <c r="T12" s="566"/>
      <c r="U12" s="566"/>
      <c r="V12" s="96"/>
      <c r="W12" s="96"/>
      <c r="X12" s="96"/>
      <c r="Y12" s="96"/>
      <c r="Z12" s="96"/>
      <c r="AA12" s="567" t="s">
        <v>195</v>
      </c>
      <c r="AB12" s="567"/>
      <c r="AC12" s="567"/>
      <c r="AD12" s="567"/>
      <c r="AE12" s="567"/>
      <c r="AF12" s="567"/>
      <c r="AG12" s="567"/>
      <c r="AH12" s="567"/>
    </row>
    <row r="13" spans="2:34" ht="24" customHeight="1">
      <c r="B13" s="573"/>
      <c r="C13" s="573"/>
      <c r="D13" s="573"/>
      <c r="E13" s="573"/>
      <c r="F13" s="573"/>
      <c r="G13" s="573"/>
      <c r="H13" s="573"/>
      <c r="I13" s="573"/>
      <c r="N13" s="574"/>
      <c r="O13" s="574"/>
      <c r="P13" s="574"/>
      <c r="Q13" s="574"/>
      <c r="R13" s="574"/>
      <c r="S13" s="574"/>
      <c r="T13" s="574"/>
      <c r="U13" s="574"/>
      <c r="V13" s="72"/>
      <c r="W13" s="72"/>
      <c r="X13" s="72"/>
      <c r="Y13" s="72"/>
      <c r="Z13" s="72"/>
      <c r="AA13" s="568">
        <f ca="1">+MMES!AB214</f>
        <v>0</v>
      </c>
      <c r="AB13" s="568"/>
      <c r="AC13" s="568"/>
      <c r="AD13" s="568"/>
      <c r="AE13" s="568"/>
      <c r="AF13" s="568"/>
      <c r="AG13" s="568"/>
      <c r="AH13" s="568"/>
    </row>
    <row r="14" spans="2:34" ht="6" customHeight="1">
      <c r="B14" s="75"/>
      <c r="C14" s="75"/>
      <c r="D14" s="75"/>
      <c r="E14" s="75"/>
      <c r="H14" s="72"/>
      <c r="K14" s="72"/>
      <c r="N14" s="72"/>
      <c r="Q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2:34" s="97" customFormat="1" ht="12" customHeight="1">
      <c r="B15" s="98" t="s">
        <v>196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00"/>
      <c r="AA15" s="101"/>
      <c r="AB15" s="99"/>
      <c r="AC15" s="99"/>
      <c r="AD15" s="99"/>
      <c r="AE15" s="99"/>
      <c r="AF15" s="99"/>
      <c r="AG15" s="99"/>
      <c r="AH15" s="102"/>
    </row>
    <row r="16" spans="2:34" s="97" customFormat="1" ht="228" customHeight="1">
      <c r="B16" s="569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</row>
    <row r="17" spans="2:34" ht="6" customHeight="1"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</row>
    <row r="18" spans="2:34" s="97" customFormat="1" ht="12" customHeight="1">
      <c r="B18" s="103"/>
      <c r="C18" s="103"/>
      <c r="D18" s="103"/>
      <c r="E18" s="103"/>
      <c r="H18" s="104"/>
      <c r="K18" s="104"/>
      <c r="N18" s="104"/>
      <c r="Q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2:34" s="97" customFormat="1" ht="12" customHeight="1">
      <c r="B19" s="98" t="s">
        <v>197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00"/>
      <c r="AA19" s="101"/>
      <c r="AB19" s="99"/>
      <c r="AC19" s="99"/>
      <c r="AD19" s="99"/>
      <c r="AE19" s="99"/>
      <c r="AF19" s="99"/>
      <c r="AG19" s="99"/>
      <c r="AH19" s="102"/>
    </row>
    <row r="20" spans="2:34" ht="12" customHeight="1"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97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</row>
    <row r="21" spans="2:34" ht="12" customHeight="1"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97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</row>
    <row r="22" spans="2:34" ht="12" customHeight="1"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97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</row>
    <row r="23" spans="2:34" ht="12" customHeight="1"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97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</row>
    <row r="24" spans="2:34" ht="12" customHeight="1"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97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</row>
    <row r="25" spans="2:34" ht="12" customHeight="1"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97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</row>
    <row r="26" spans="2:34" ht="12" customHeight="1"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97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</row>
    <row r="27" spans="2:34" ht="12" customHeight="1"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97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</row>
    <row r="28" spans="2:34" ht="12" customHeight="1"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97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</row>
    <row r="29" spans="2:34" ht="12" customHeight="1"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97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</row>
    <row r="30" spans="2:34" ht="12" customHeight="1"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97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</row>
    <row r="31" spans="2:34" ht="12" customHeight="1">
      <c r="B31" s="571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97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</row>
    <row r="32" spans="2:34" ht="12" customHeight="1"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97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</row>
    <row r="33" spans="2:34" ht="12" customHeight="1"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97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</row>
    <row r="34" spans="2:34" ht="12" customHeight="1"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97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</row>
    <row r="35" spans="2:34" ht="12" customHeight="1"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97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</row>
    <row r="36" spans="2:34" ht="12" customHeight="1"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97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</row>
    <row r="37" spans="2:34" ht="12" customHeight="1"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97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</row>
    <row r="38" spans="2:34" ht="12" customHeight="1"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97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</row>
    <row r="39" spans="2:34" ht="12" customHeight="1"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97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</row>
    <row r="40" spans="2:34" ht="12" customHeight="1"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97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</row>
    <row r="41" spans="2:34" ht="12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97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</row>
    <row r="42" spans="2:34" ht="12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97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</row>
    <row r="43" spans="2:34" ht="12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97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</row>
    <row r="44" spans="2:34" s="97" customFormat="1" ht="12" customHeight="1">
      <c r="B44" s="103"/>
      <c r="C44" s="103"/>
      <c r="D44" s="103"/>
      <c r="E44" s="103"/>
      <c r="H44" s="104"/>
      <c r="K44" s="104"/>
      <c r="N44" s="104"/>
      <c r="Q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2:34" s="97" customFormat="1" ht="11.25" customHeight="1">
      <c r="B45" s="89" t="s">
        <v>198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2:34" s="97" customFormat="1" ht="13.5" customHeight="1"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2:34" s="97" customFormat="1" ht="11.25" customHeight="1">
      <c r="B47" s="103"/>
      <c r="C47" s="103"/>
      <c r="D47" s="103"/>
      <c r="E47" s="103"/>
      <c r="H47" s="104"/>
      <c r="K47" s="104"/>
      <c r="N47" s="104"/>
      <c r="Q47" s="104"/>
      <c r="S47" s="575" t="s">
        <v>199</v>
      </c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  <c r="AE47" s="575"/>
      <c r="AF47" s="575"/>
      <c r="AG47" s="575"/>
      <c r="AH47" s="575"/>
    </row>
    <row r="48" spans="2:34" ht="6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</sheetData>
  <sheetProtection selectLockedCells="1"/>
  <mergeCells count="61">
    <mergeCell ref="S47:AH47"/>
    <mergeCell ref="B39:Q39"/>
    <mergeCell ref="S39:AH39"/>
    <mergeCell ref="B40:Q40"/>
    <mergeCell ref="S40:AH40"/>
    <mergeCell ref="B46:Q46"/>
    <mergeCell ref="B34:Q34"/>
    <mergeCell ref="S34:AH34"/>
    <mergeCell ref="B35:Q35"/>
    <mergeCell ref="S35:AH35"/>
    <mergeCell ref="S38:AH38"/>
    <mergeCell ref="B36:Q36"/>
    <mergeCell ref="S36:AH36"/>
    <mergeCell ref="B37:Q37"/>
    <mergeCell ref="S37:AH37"/>
    <mergeCell ref="B38:Q38"/>
    <mergeCell ref="B31:Q31"/>
    <mergeCell ref="S31:AH31"/>
    <mergeCell ref="B32:Q32"/>
    <mergeCell ref="S32:AH32"/>
    <mergeCell ref="B33:Q33"/>
    <mergeCell ref="S33:AH33"/>
    <mergeCell ref="B28:Q28"/>
    <mergeCell ref="S28:AH28"/>
    <mergeCell ref="B29:Q29"/>
    <mergeCell ref="S29:AH29"/>
    <mergeCell ref="B30:Q30"/>
    <mergeCell ref="S30:AH30"/>
    <mergeCell ref="B25:Q25"/>
    <mergeCell ref="S25:AH25"/>
    <mergeCell ref="B26:Q26"/>
    <mergeCell ref="S26:AH26"/>
    <mergeCell ref="B27:Q27"/>
    <mergeCell ref="S27:AH27"/>
    <mergeCell ref="B22:Q22"/>
    <mergeCell ref="S22:AH22"/>
    <mergeCell ref="B23:Q23"/>
    <mergeCell ref="S23:AH23"/>
    <mergeCell ref="B24:Q24"/>
    <mergeCell ref="S24:AH24"/>
    <mergeCell ref="AA13:AH13"/>
    <mergeCell ref="B16:AH16"/>
    <mergeCell ref="B17:AH17"/>
    <mergeCell ref="B21:Q21"/>
    <mergeCell ref="S21:AH21"/>
    <mergeCell ref="B20:Q20"/>
    <mergeCell ref="S20:AH20"/>
    <mergeCell ref="B13:I13"/>
    <mergeCell ref="N13:U13"/>
    <mergeCell ref="B11:I11"/>
    <mergeCell ref="N11:U11"/>
    <mergeCell ref="AA11:AH11"/>
    <mergeCell ref="B12:I12"/>
    <mergeCell ref="N12:U12"/>
    <mergeCell ref="AA12:AH12"/>
    <mergeCell ref="B9:AH9"/>
    <mergeCell ref="B2:AH2"/>
    <mergeCell ref="B5:Z5"/>
    <mergeCell ref="AA5:AH5"/>
    <mergeCell ref="B7:Z7"/>
    <mergeCell ref="AA7:AH7"/>
  </mergeCells>
  <phoneticPr fontId="33" type="noConversion"/>
  <conditionalFormatting sqref="B13:I13 AA13:AH13">
    <cfRule type="cellIs" dxfId="1" priority="1" stopIfTrue="1" operator="equal">
      <formula>3200</formula>
    </cfRule>
  </conditionalFormatting>
  <conditionalFormatting sqref="N13:U13">
    <cfRule type="cellIs" dxfId="0" priority="2" stopIfTrue="1" operator="equal">
      <formula>1600</formula>
    </cfRule>
  </conditionalFormatting>
  <pageMargins left="0.77013888888888893" right="0.32013888888888886" top="0.85" bottom="0.6201388888888889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9"/>
  <sheetViews>
    <sheetView topLeftCell="E1" workbookViewId="0">
      <selection activeCell="G17" sqref="G17"/>
    </sheetView>
  </sheetViews>
  <sheetFormatPr baseColWidth="10" defaultRowHeight="12.75"/>
  <cols>
    <col min="1" max="1" width="5.7109375" style="107" customWidth="1"/>
    <col min="2" max="2" width="90.28515625" style="107" customWidth="1"/>
    <col min="3" max="5" width="3.5703125" style="107" customWidth="1"/>
    <col min="6" max="6" width="2.7109375" style="107" customWidth="1"/>
    <col min="7" max="7" width="90.7109375" style="107" customWidth="1"/>
    <col min="8" max="8" width="11.42578125" style="107"/>
    <col min="9" max="9" width="52" style="107" customWidth="1"/>
    <col min="10" max="16384" width="11.42578125" style="107"/>
  </cols>
  <sheetData>
    <row r="1" spans="1:11">
      <c r="A1" s="107">
        <v>1</v>
      </c>
      <c r="B1" s="107" t="s">
        <v>200</v>
      </c>
      <c r="I1" s="107" t="s">
        <v>201</v>
      </c>
    </row>
    <row r="2" spans="1:11">
      <c r="A2" s="108">
        <v>2</v>
      </c>
      <c r="B2" s="108" t="s">
        <v>202</v>
      </c>
      <c r="C2" s="108">
        <v>2</v>
      </c>
      <c r="D2" s="108">
        <v>5</v>
      </c>
      <c r="E2" s="107">
        <v>1</v>
      </c>
      <c r="F2" s="107">
        <f>+IF(E2&gt;=160,VLOOKUP(E163,$A$165:$D$177,4),VLOOKUP(E2,$A$1:$D$162,4))</f>
        <v>0</v>
      </c>
      <c r="I2" s="107" t="s">
        <v>460</v>
      </c>
    </row>
    <row r="3" spans="1:11">
      <c r="A3" s="109">
        <v>3</v>
      </c>
      <c r="B3" s="109" t="s">
        <v>203</v>
      </c>
      <c r="C3" s="109">
        <v>2</v>
      </c>
      <c r="D3" s="109">
        <v>5</v>
      </c>
      <c r="I3" s="107" t="s">
        <v>204</v>
      </c>
    </row>
    <row r="4" spans="1:11">
      <c r="A4" s="108">
        <v>4</v>
      </c>
      <c r="B4" s="108" t="s">
        <v>205</v>
      </c>
      <c r="C4" s="108">
        <v>1</v>
      </c>
      <c r="D4" s="108">
        <v>1</v>
      </c>
      <c r="I4" s="107" t="s">
        <v>206</v>
      </c>
    </row>
    <row r="5" spans="1:11">
      <c r="A5" s="109">
        <v>5</v>
      </c>
      <c r="B5" s="109" t="s">
        <v>207</v>
      </c>
      <c r="C5" s="109">
        <v>3</v>
      </c>
      <c r="D5" s="109">
        <v>10</v>
      </c>
      <c r="I5" s="107" t="s">
        <v>208</v>
      </c>
    </row>
    <row r="6" spans="1:11">
      <c r="A6" s="108">
        <v>6</v>
      </c>
      <c r="B6" s="108" t="s">
        <v>209</v>
      </c>
      <c r="C6" s="108">
        <v>2</v>
      </c>
      <c r="D6" s="108">
        <v>5</v>
      </c>
      <c r="I6" s="107" t="s">
        <v>461</v>
      </c>
    </row>
    <row r="7" spans="1:11">
      <c r="A7" s="109">
        <v>7</v>
      </c>
      <c r="B7" s="109" t="s">
        <v>211</v>
      </c>
      <c r="C7" s="109">
        <v>3</v>
      </c>
      <c r="D7" s="109">
        <v>10</v>
      </c>
      <c r="I7" s="107" t="s">
        <v>210</v>
      </c>
    </row>
    <row r="8" spans="1:11">
      <c r="A8" s="108">
        <v>8</v>
      </c>
      <c r="B8" s="108" t="s">
        <v>213</v>
      </c>
      <c r="C8" s="108">
        <v>3</v>
      </c>
      <c r="D8" s="108">
        <v>10</v>
      </c>
      <c r="I8" s="107" t="s">
        <v>212</v>
      </c>
    </row>
    <row r="9" spans="1:11">
      <c r="A9" s="109">
        <v>9</v>
      </c>
      <c r="B9" s="109" t="s">
        <v>214</v>
      </c>
      <c r="C9" s="109">
        <v>3</v>
      </c>
      <c r="D9" s="109">
        <v>10</v>
      </c>
      <c r="I9" s="107" t="s">
        <v>201</v>
      </c>
    </row>
    <row r="10" spans="1:11">
      <c r="A10" s="108">
        <v>10</v>
      </c>
      <c r="B10" s="108" t="s">
        <v>215</v>
      </c>
      <c r="C10" s="108">
        <v>1</v>
      </c>
      <c r="D10" s="108">
        <v>1</v>
      </c>
      <c r="I10" s="107" t="s">
        <v>489</v>
      </c>
      <c r="J10" s="107" t="s">
        <v>462</v>
      </c>
      <c r="K10" s="107" t="s">
        <v>463</v>
      </c>
    </row>
    <row r="11" spans="1:11">
      <c r="A11" s="109">
        <v>11</v>
      </c>
      <c r="B11" s="109" t="s">
        <v>216</v>
      </c>
      <c r="C11" s="109">
        <v>1</v>
      </c>
      <c r="D11" s="109">
        <v>1</v>
      </c>
      <c r="I11" s="107" t="s">
        <v>490</v>
      </c>
      <c r="J11" s="107" t="s">
        <v>462</v>
      </c>
      <c r="K11" s="107" t="s">
        <v>464</v>
      </c>
    </row>
    <row r="12" spans="1:11">
      <c r="A12" s="108">
        <v>12</v>
      </c>
      <c r="B12" s="108" t="s">
        <v>217</v>
      </c>
      <c r="C12" s="108">
        <v>1</v>
      </c>
      <c r="D12" s="108">
        <v>1</v>
      </c>
      <c r="I12" s="107" t="s">
        <v>491</v>
      </c>
      <c r="J12" s="107" t="s">
        <v>462</v>
      </c>
      <c r="K12" s="107" t="s">
        <v>465</v>
      </c>
    </row>
    <row r="13" spans="1:11">
      <c r="A13" s="109">
        <v>13</v>
      </c>
      <c r="B13" s="109" t="s">
        <v>218</v>
      </c>
      <c r="C13" s="109">
        <v>1</v>
      </c>
      <c r="D13" s="109">
        <v>1</v>
      </c>
      <c r="I13" s="107" t="s">
        <v>492</v>
      </c>
      <c r="J13" s="107" t="s">
        <v>462</v>
      </c>
      <c r="K13" s="107" t="s">
        <v>465</v>
      </c>
    </row>
    <row r="14" spans="1:11">
      <c r="A14" s="108">
        <v>14</v>
      </c>
      <c r="B14" s="108" t="s">
        <v>219</v>
      </c>
      <c r="C14" s="108">
        <v>1</v>
      </c>
      <c r="D14" s="108">
        <v>1</v>
      </c>
      <c r="I14" s="107" t="s">
        <v>493</v>
      </c>
      <c r="J14" s="107" t="s">
        <v>462</v>
      </c>
      <c r="K14" s="107" t="s">
        <v>466</v>
      </c>
    </row>
    <row r="15" spans="1:11">
      <c r="A15" s="109">
        <v>15</v>
      </c>
      <c r="B15" s="109" t="s">
        <v>220</v>
      </c>
      <c r="C15" s="109">
        <v>1</v>
      </c>
      <c r="D15" s="109">
        <v>1</v>
      </c>
      <c r="I15" s="107" t="s">
        <v>494</v>
      </c>
      <c r="J15" s="107" t="s">
        <v>462</v>
      </c>
      <c r="K15" s="107" t="s">
        <v>467</v>
      </c>
    </row>
    <row r="16" spans="1:11">
      <c r="A16" s="108">
        <v>16</v>
      </c>
      <c r="B16" s="108" t="s">
        <v>221</v>
      </c>
      <c r="C16" s="108">
        <v>1</v>
      </c>
      <c r="D16" s="108">
        <v>1</v>
      </c>
      <c r="I16" s="107" t="s">
        <v>495</v>
      </c>
      <c r="J16" s="107" t="s">
        <v>462</v>
      </c>
      <c r="K16" s="107" t="s">
        <v>466</v>
      </c>
    </row>
    <row r="17" spans="1:11">
      <c r="A17" s="109">
        <v>17</v>
      </c>
      <c r="B17" s="109" t="s">
        <v>222</v>
      </c>
      <c r="C17" s="109">
        <v>1</v>
      </c>
      <c r="D17" s="109">
        <v>1</v>
      </c>
      <c r="I17" s="107" t="s">
        <v>496</v>
      </c>
      <c r="J17" s="107" t="s">
        <v>462</v>
      </c>
      <c r="K17" s="107" t="s">
        <v>468</v>
      </c>
    </row>
    <row r="18" spans="1:11">
      <c r="A18" s="108">
        <v>18</v>
      </c>
      <c r="B18" s="108" t="s">
        <v>223</v>
      </c>
      <c r="C18" s="108">
        <v>1</v>
      </c>
      <c r="D18" s="108">
        <v>1</v>
      </c>
      <c r="I18" s="107" t="s">
        <v>497</v>
      </c>
      <c r="J18" s="107" t="s">
        <v>462</v>
      </c>
      <c r="K18" s="107" t="s">
        <v>469</v>
      </c>
    </row>
    <row r="19" spans="1:11">
      <c r="A19" s="109">
        <v>19</v>
      </c>
      <c r="B19" s="109" t="s">
        <v>224</v>
      </c>
      <c r="C19" s="109">
        <v>1</v>
      </c>
      <c r="D19" s="109">
        <v>1</v>
      </c>
      <c r="I19" s="107" t="s">
        <v>498</v>
      </c>
      <c r="J19" s="107" t="s">
        <v>462</v>
      </c>
      <c r="K19" s="107" t="s">
        <v>463</v>
      </c>
    </row>
    <row r="20" spans="1:11">
      <c r="A20" s="108">
        <v>20</v>
      </c>
      <c r="B20" s="108" t="s">
        <v>225</v>
      </c>
      <c r="C20" s="108">
        <v>1</v>
      </c>
      <c r="D20" s="108">
        <v>1</v>
      </c>
      <c r="I20" s="107" t="s">
        <v>499</v>
      </c>
      <c r="J20" s="107" t="s">
        <v>462</v>
      </c>
      <c r="K20" s="107" t="s">
        <v>470</v>
      </c>
    </row>
    <row r="21" spans="1:11">
      <c r="A21" s="109">
        <v>21</v>
      </c>
      <c r="B21" s="109" t="s">
        <v>226</v>
      </c>
      <c r="C21" s="109">
        <v>2</v>
      </c>
      <c r="D21" s="109">
        <v>5</v>
      </c>
      <c r="I21" s="107" t="s">
        <v>0</v>
      </c>
      <c r="J21" s="107" t="s">
        <v>462</v>
      </c>
      <c r="K21" s="107" t="s">
        <v>471</v>
      </c>
    </row>
    <row r="22" spans="1:11">
      <c r="A22" s="108">
        <v>22</v>
      </c>
      <c r="B22" s="108" t="s">
        <v>227</v>
      </c>
      <c r="C22" s="108">
        <v>2</v>
      </c>
      <c r="D22" s="108">
        <v>5</v>
      </c>
      <c r="I22" s="107" t="s">
        <v>1</v>
      </c>
      <c r="J22" s="107" t="s">
        <v>462</v>
      </c>
      <c r="K22" s="107" t="s">
        <v>472</v>
      </c>
    </row>
    <row r="23" spans="1:11">
      <c r="A23" s="109">
        <v>23</v>
      </c>
      <c r="B23" s="109" t="s">
        <v>228</v>
      </c>
      <c r="C23" s="109">
        <v>2</v>
      </c>
      <c r="D23" s="109">
        <v>5</v>
      </c>
      <c r="I23" s="107" t="s">
        <v>2</v>
      </c>
      <c r="J23" s="107" t="s">
        <v>462</v>
      </c>
      <c r="K23" s="107" t="s">
        <v>473</v>
      </c>
    </row>
    <row r="24" spans="1:11">
      <c r="A24" s="108">
        <v>24</v>
      </c>
      <c r="B24" s="108" t="s">
        <v>229</v>
      </c>
      <c r="C24" s="108">
        <v>1</v>
      </c>
      <c r="D24" s="108">
        <v>1</v>
      </c>
      <c r="I24" s="107" t="s">
        <v>3</v>
      </c>
      <c r="J24" s="107" t="s">
        <v>462</v>
      </c>
      <c r="K24" s="107" t="s">
        <v>474</v>
      </c>
    </row>
    <row r="25" spans="1:11">
      <c r="A25" s="109">
        <v>25</v>
      </c>
      <c r="B25" s="109" t="s">
        <v>230</v>
      </c>
      <c r="C25" s="109">
        <v>2</v>
      </c>
      <c r="D25" s="109">
        <v>5</v>
      </c>
      <c r="I25" s="107" t="s">
        <v>4</v>
      </c>
      <c r="J25" s="107" t="s">
        <v>462</v>
      </c>
      <c r="K25" s="107" t="s">
        <v>475</v>
      </c>
    </row>
    <row r="26" spans="1:11">
      <c r="A26" s="108">
        <v>26</v>
      </c>
      <c r="B26" s="108" t="s">
        <v>231</v>
      </c>
      <c r="C26" s="108">
        <v>3</v>
      </c>
      <c r="D26" s="108">
        <v>10</v>
      </c>
      <c r="I26" s="107" t="s">
        <v>5</v>
      </c>
      <c r="J26" s="107" t="s">
        <v>462</v>
      </c>
      <c r="K26" s="107" t="s">
        <v>465</v>
      </c>
    </row>
    <row r="27" spans="1:11">
      <c r="A27" s="109">
        <v>27</v>
      </c>
      <c r="B27" s="109" t="s">
        <v>232</v>
      </c>
      <c r="C27" s="109">
        <v>2</v>
      </c>
      <c r="D27" s="109">
        <v>5</v>
      </c>
      <c r="I27" s="107" t="s">
        <v>6</v>
      </c>
      <c r="J27" s="107" t="s">
        <v>462</v>
      </c>
      <c r="K27" s="107" t="s">
        <v>476</v>
      </c>
    </row>
    <row r="28" spans="1:11" ht="25.5">
      <c r="A28" s="108">
        <v>28</v>
      </c>
      <c r="B28" s="108" t="s">
        <v>233</v>
      </c>
      <c r="C28" s="108">
        <v>2</v>
      </c>
      <c r="D28" s="108">
        <v>5</v>
      </c>
      <c r="I28" s="107" t="s">
        <v>7</v>
      </c>
      <c r="J28" s="107" t="s">
        <v>462</v>
      </c>
      <c r="K28" s="107" t="s">
        <v>477</v>
      </c>
    </row>
    <row r="29" spans="1:11">
      <c r="A29" s="109">
        <v>29</v>
      </c>
      <c r="B29" s="109" t="s">
        <v>234</v>
      </c>
      <c r="C29" s="109">
        <v>3</v>
      </c>
      <c r="D29" s="109">
        <v>10</v>
      </c>
      <c r="I29" s="107" t="s">
        <v>8</v>
      </c>
      <c r="J29" s="107" t="s">
        <v>462</v>
      </c>
      <c r="K29" s="107" t="s">
        <v>478</v>
      </c>
    </row>
    <row r="30" spans="1:11">
      <c r="A30" s="108">
        <v>30</v>
      </c>
      <c r="B30" s="108" t="s">
        <v>235</v>
      </c>
      <c r="C30" s="108">
        <v>2</v>
      </c>
      <c r="D30" s="108">
        <v>5</v>
      </c>
      <c r="I30" s="107" t="s">
        <v>9</v>
      </c>
      <c r="J30" s="107" t="s">
        <v>462</v>
      </c>
      <c r="K30" s="107" t="s">
        <v>479</v>
      </c>
    </row>
    <row r="31" spans="1:11">
      <c r="A31" s="109">
        <v>31</v>
      </c>
      <c r="B31" s="109" t="s">
        <v>236</v>
      </c>
      <c r="C31" s="109">
        <v>3</v>
      </c>
      <c r="D31" s="109">
        <v>10</v>
      </c>
      <c r="I31" s="107" t="s">
        <v>10</v>
      </c>
      <c r="J31" s="107" t="s">
        <v>462</v>
      </c>
      <c r="K31" s="107" t="s">
        <v>471</v>
      </c>
    </row>
    <row r="32" spans="1:11">
      <c r="A32" s="108">
        <v>32</v>
      </c>
      <c r="B32" s="108" t="s">
        <v>237</v>
      </c>
      <c r="C32" s="108">
        <v>3</v>
      </c>
      <c r="D32" s="108">
        <v>10</v>
      </c>
      <c r="I32" s="107" t="s">
        <v>11</v>
      </c>
      <c r="J32" s="107" t="s">
        <v>462</v>
      </c>
      <c r="K32" s="107" t="s">
        <v>466</v>
      </c>
    </row>
    <row r="33" spans="1:11">
      <c r="A33" s="109">
        <v>33</v>
      </c>
      <c r="B33" s="109" t="s">
        <v>238</v>
      </c>
      <c r="C33" s="109">
        <v>3</v>
      </c>
      <c r="D33" s="109">
        <v>10</v>
      </c>
      <c r="I33" s="107" t="s">
        <v>12</v>
      </c>
      <c r="J33" s="107" t="s">
        <v>462</v>
      </c>
      <c r="K33" s="107" t="s">
        <v>480</v>
      </c>
    </row>
    <row r="34" spans="1:11">
      <c r="A34" s="108">
        <v>34</v>
      </c>
      <c r="B34" s="108" t="s">
        <v>239</v>
      </c>
      <c r="C34" s="108">
        <v>3</v>
      </c>
      <c r="D34" s="108">
        <v>10</v>
      </c>
      <c r="I34" s="107" t="s">
        <v>13</v>
      </c>
      <c r="J34" s="107" t="s">
        <v>462</v>
      </c>
      <c r="K34" s="107" t="s">
        <v>481</v>
      </c>
    </row>
    <row r="35" spans="1:11">
      <c r="A35" s="109">
        <v>35</v>
      </c>
      <c r="B35" s="109" t="s">
        <v>240</v>
      </c>
      <c r="C35" s="109">
        <v>2</v>
      </c>
      <c r="D35" s="109">
        <v>5</v>
      </c>
      <c r="I35" s="107" t="s">
        <v>14</v>
      </c>
      <c r="J35" s="107" t="s">
        <v>462</v>
      </c>
      <c r="K35" s="107" t="s">
        <v>468</v>
      </c>
    </row>
    <row r="36" spans="1:11">
      <c r="A36" s="108">
        <v>36</v>
      </c>
      <c r="B36" s="108" t="s">
        <v>241</v>
      </c>
      <c r="C36" s="108">
        <v>3</v>
      </c>
      <c r="D36" s="108">
        <v>10</v>
      </c>
      <c r="I36" s="107" t="s">
        <v>15</v>
      </c>
      <c r="J36" s="107" t="s">
        <v>462</v>
      </c>
      <c r="K36" s="107" t="s">
        <v>481</v>
      </c>
    </row>
    <row r="37" spans="1:11">
      <c r="A37" s="109">
        <v>37</v>
      </c>
      <c r="B37" s="109" t="s">
        <v>242</v>
      </c>
      <c r="C37" s="109">
        <v>3</v>
      </c>
      <c r="D37" s="109">
        <v>10</v>
      </c>
      <c r="I37" s="107" t="s">
        <v>16</v>
      </c>
      <c r="J37" s="107" t="s">
        <v>482</v>
      </c>
      <c r="K37" s="107" t="s">
        <v>463</v>
      </c>
    </row>
    <row r="38" spans="1:11">
      <c r="A38" s="108">
        <v>38</v>
      </c>
      <c r="B38" s="108" t="s">
        <v>243</v>
      </c>
      <c r="C38" s="108">
        <v>1</v>
      </c>
      <c r="D38" s="108">
        <v>1</v>
      </c>
      <c r="I38" s="107" t="s">
        <v>17</v>
      </c>
      <c r="J38" s="107" t="s">
        <v>462</v>
      </c>
      <c r="K38" s="107" t="s">
        <v>483</v>
      </c>
    </row>
    <row r="39" spans="1:11">
      <c r="A39" s="109">
        <v>39</v>
      </c>
      <c r="B39" s="109" t="s">
        <v>244</v>
      </c>
      <c r="C39" s="109">
        <v>3</v>
      </c>
      <c r="D39" s="109">
        <v>10</v>
      </c>
      <c r="I39" s="107" t="s">
        <v>18</v>
      </c>
      <c r="J39" s="107" t="s">
        <v>462</v>
      </c>
      <c r="K39" s="107" t="s">
        <v>484</v>
      </c>
    </row>
    <row r="40" spans="1:11">
      <c r="A40" s="108">
        <v>40</v>
      </c>
      <c r="B40" s="108" t="s">
        <v>245</v>
      </c>
      <c r="C40" s="108">
        <v>3</v>
      </c>
      <c r="D40" s="108">
        <v>10</v>
      </c>
      <c r="I40" s="107" t="s">
        <v>19</v>
      </c>
      <c r="J40" s="107" t="s">
        <v>485</v>
      </c>
      <c r="K40" s="107" t="s">
        <v>486</v>
      </c>
    </row>
    <row r="41" spans="1:11">
      <c r="A41" s="109">
        <v>41</v>
      </c>
      <c r="B41" s="109" t="s">
        <v>246</v>
      </c>
      <c r="C41" s="109">
        <v>3</v>
      </c>
      <c r="D41" s="109">
        <v>10</v>
      </c>
      <c r="I41" s="107" t="s">
        <v>20</v>
      </c>
      <c r="J41" s="107" t="s">
        <v>485</v>
      </c>
      <c r="K41" s="107" t="s">
        <v>487</v>
      </c>
    </row>
    <row r="42" spans="1:11">
      <c r="A42" s="108">
        <v>42</v>
      </c>
      <c r="B42" s="108" t="s">
        <v>247</v>
      </c>
      <c r="C42" s="108">
        <v>3</v>
      </c>
      <c r="D42" s="108">
        <v>10</v>
      </c>
      <c r="I42" s="107" t="s">
        <v>21</v>
      </c>
      <c r="J42" s="107" t="s">
        <v>485</v>
      </c>
      <c r="K42" s="107" t="s">
        <v>488</v>
      </c>
    </row>
    <row r="43" spans="1:11">
      <c r="A43" s="109">
        <v>43</v>
      </c>
      <c r="B43" s="109" t="s">
        <v>248</v>
      </c>
      <c r="C43" s="109">
        <v>2</v>
      </c>
      <c r="D43" s="109">
        <v>5</v>
      </c>
      <c r="I43" s="107" t="s">
        <v>22</v>
      </c>
      <c r="J43" s="107" t="s">
        <v>485</v>
      </c>
      <c r="K43" s="107" t="s">
        <v>472</v>
      </c>
    </row>
    <row r="44" spans="1:11">
      <c r="A44" s="108">
        <v>44</v>
      </c>
      <c r="B44" s="108" t="s">
        <v>249</v>
      </c>
      <c r="C44" s="108">
        <v>2</v>
      </c>
      <c r="D44" s="108">
        <v>5</v>
      </c>
      <c r="I44" s="107" t="s">
        <v>23</v>
      </c>
      <c r="J44" s="107" t="s">
        <v>485</v>
      </c>
      <c r="K44" s="107" t="s">
        <v>483</v>
      </c>
    </row>
    <row r="45" spans="1:11">
      <c r="A45" s="109">
        <v>45</v>
      </c>
      <c r="B45" s="109" t="s">
        <v>250</v>
      </c>
      <c r="C45" s="109">
        <v>2</v>
      </c>
      <c r="D45" s="109">
        <v>5</v>
      </c>
      <c r="I45" s="107" t="s">
        <v>24</v>
      </c>
      <c r="J45" s="107" t="s">
        <v>462</v>
      </c>
      <c r="K45" s="107" t="s">
        <v>463</v>
      </c>
    </row>
    <row r="46" spans="1:11">
      <c r="A46" s="108">
        <v>46</v>
      </c>
      <c r="B46" s="108" t="s">
        <v>251</v>
      </c>
      <c r="C46" s="108">
        <v>3</v>
      </c>
      <c r="D46" s="108">
        <v>10</v>
      </c>
      <c r="I46" s="107" t="s">
        <v>25</v>
      </c>
      <c r="J46" s="107" t="s">
        <v>462</v>
      </c>
      <c r="K46" s="107" t="s">
        <v>465</v>
      </c>
    </row>
    <row r="47" spans="1:11">
      <c r="A47" s="109">
        <v>47</v>
      </c>
      <c r="B47" s="109" t="s">
        <v>252</v>
      </c>
      <c r="C47" s="109">
        <v>2</v>
      </c>
      <c r="D47" s="109">
        <v>5</v>
      </c>
      <c r="I47" s="107" t="s">
        <v>26</v>
      </c>
      <c r="J47" s="107" t="s">
        <v>462</v>
      </c>
      <c r="K47" s="107" t="s">
        <v>465</v>
      </c>
    </row>
    <row r="48" spans="1:11">
      <c r="A48" s="108">
        <v>48</v>
      </c>
      <c r="B48" s="108" t="s">
        <v>253</v>
      </c>
      <c r="C48" s="108">
        <v>2</v>
      </c>
      <c r="D48" s="108">
        <v>5</v>
      </c>
      <c r="I48" s="107" t="s">
        <v>27</v>
      </c>
      <c r="J48" s="107" t="s">
        <v>462</v>
      </c>
      <c r="K48" s="107" t="s">
        <v>477</v>
      </c>
    </row>
    <row r="49" spans="1:11">
      <c r="A49" s="109">
        <v>49</v>
      </c>
      <c r="B49" s="109" t="s">
        <v>254</v>
      </c>
      <c r="C49" s="109">
        <v>3</v>
      </c>
      <c r="D49" s="109">
        <v>10</v>
      </c>
      <c r="I49" s="107" t="s">
        <v>28</v>
      </c>
      <c r="J49" s="107" t="s">
        <v>462</v>
      </c>
      <c r="K49" s="107" t="s">
        <v>469</v>
      </c>
    </row>
    <row r="50" spans="1:11">
      <c r="A50" s="108">
        <v>50</v>
      </c>
      <c r="B50" s="108" t="s">
        <v>255</v>
      </c>
      <c r="C50" s="108">
        <v>3</v>
      </c>
      <c r="D50" s="108">
        <v>10</v>
      </c>
      <c r="I50" s="107" t="s">
        <v>29</v>
      </c>
      <c r="J50" s="107" t="s">
        <v>462</v>
      </c>
      <c r="K50" s="107" t="s">
        <v>466</v>
      </c>
    </row>
    <row r="51" spans="1:11" ht="25.5">
      <c r="A51" s="109">
        <v>51</v>
      </c>
      <c r="B51" s="109" t="s">
        <v>256</v>
      </c>
      <c r="C51" s="109">
        <v>3</v>
      </c>
      <c r="D51" s="109">
        <v>10</v>
      </c>
      <c r="I51" s="107" t="s">
        <v>30</v>
      </c>
      <c r="J51" s="107" t="s">
        <v>462</v>
      </c>
      <c r="K51" s="107" t="s">
        <v>467</v>
      </c>
    </row>
    <row r="52" spans="1:11">
      <c r="A52" s="108">
        <v>52</v>
      </c>
      <c r="B52" s="108" t="s">
        <v>257</v>
      </c>
      <c r="C52" s="108">
        <v>2</v>
      </c>
      <c r="D52" s="108">
        <v>5</v>
      </c>
      <c r="I52" s="107" t="s">
        <v>31</v>
      </c>
      <c r="J52" s="107" t="s">
        <v>485</v>
      </c>
      <c r="K52" s="107" t="s">
        <v>470</v>
      </c>
    </row>
    <row r="53" spans="1:11">
      <c r="A53" s="109">
        <v>53</v>
      </c>
      <c r="B53" s="109" t="s">
        <v>258</v>
      </c>
      <c r="C53" s="109">
        <v>3</v>
      </c>
      <c r="D53" s="109">
        <v>10</v>
      </c>
    </row>
    <row r="54" spans="1:11">
      <c r="A54" s="108">
        <v>54</v>
      </c>
      <c r="B54" s="108" t="s">
        <v>259</v>
      </c>
      <c r="C54" s="108">
        <v>2</v>
      </c>
      <c r="D54" s="108">
        <v>5</v>
      </c>
    </row>
    <row r="55" spans="1:11">
      <c r="A55" s="109">
        <v>55</v>
      </c>
      <c r="B55" s="109" t="s">
        <v>260</v>
      </c>
      <c r="C55" s="109">
        <v>3</v>
      </c>
      <c r="D55" s="109">
        <v>10</v>
      </c>
    </row>
    <row r="56" spans="1:11">
      <c r="A56" s="108">
        <v>56</v>
      </c>
      <c r="B56" s="108" t="s">
        <v>261</v>
      </c>
      <c r="C56" s="108">
        <v>3</v>
      </c>
      <c r="D56" s="108">
        <v>10</v>
      </c>
    </row>
    <row r="57" spans="1:11">
      <c r="A57" s="109">
        <v>57</v>
      </c>
      <c r="B57" s="109" t="s">
        <v>262</v>
      </c>
      <c r="C57" s="109">
        <v>2</v>
      </c>
      <c r="D57" s="109">
        <v>5</v>
      </c>
    </row>
    <row r="58" spans="1:11">
      <c r="A58" s="108">
        <v>58</v>
      </c>
      <c r="B58" s="108" t="s">
        <v>263</v>
      </c>
      <c r="C58" s="108">
        <v>2</v>
      </c>
      <c r="D58" s="108">
        <v>5</v>
      </c>
    </row>
    <row r="59" spans="1:11">
      <c r="A59" s="109">
        <v>59</v>
      </c>
      <c r="B59" s="109" t="s">
        <v>264</v>
      </c>
      <c r="C59" s="109">
        <v>2</v>
      </c>
      <c r="D59" s="109">
        <v>5</v>
      </c>
    </row>
    <row r="60" spans="1:11">
      <c r="A60" s="108">
        <v>60</v>
      </c>
      <c r="B60" s="108" t="s">
        <v>265</v>
      </c>
      <c r="C60" s="108">
        <v>2</v>
      </c>
      <c r="D60" s="108">
        <v>5</v>
      </c>
    </row>
    <row r="61" spans="1:11">
      <c r="A61" s="109">
        <v>61</v>
      </c>
      <c r="B61" s="109" t="s">
        <v>266</v>
      </c>
      <c r="C61" s="109">
        <v>1</v>
      </c>
      <c r="D61" s="109">
        <v>1</v>
      </c>
    </row>
    <row r="62" spans="1:11">
      <c r="A62" s="108">
        <v>62</v>
      </c>
      <c r="B62" s="108" t="s">
        <v>267</v>
      </c>
      <c r="C62" s="108">
        <v>1</v>
      </c>
      <c r="D62" s="108">
        <v>1</v>
      </c>
    </row>
    <row r="63" spans="1:11">
      <c r="A63" s="109">
        <v>63</v>
      </c>
      <c r="B63" s="109" t="s">
        <v>268</v>
      </c>
      <c r="C63" s="109">
        <v>1</v>
      </c>
      <c r="D63" s="109">
        <v>1</v>
      </c>
    </row>
    <row r="64" spans="1:11">
      <c r="A64" s="108">
        <v>64</v>
      </c>
      <c r="B64" s="108" t="s">
        <v>269</v>
      </c>
      <c r="C64" s="108">
        <v>1</v>
      </c>
      <c r="D64" s="108">
        <v>1</v>
      </c>
    </row>
    <row r="65" spans="1:4">
      <c r="A65" s="109">
        <v>65</v>
      </c>
      <c r="B65" s="109" t="s">
        <v>270</v>
      </c>
      <c r="C65" s="109">
        <v>1</v>
      </c>
      <c r="D65" s="109">
        <v>1</v>
      </c>
    </row>
    <row r="66" spans="1:4">
      <c r="A66" s="108">
        <v>66</v>
      </c>
      <c r="B66" s="108" t="s">
        <v>271</v>
      </c>
      <c r="C66" s="108">
        <v>1</v>
      </c>
      <c r="D66" s="108">
        <v>1</v>
      </c>
    </row>
    <row r="67" spans="1:4">
      <c r="A67" s="109">
        <v>67</v>
      </c>
      <c r="B67" s="109" t="s">
        <v>272</v>
      </c>
      <c r="C67" s="109">
        <v>1</v>
      </c>
      <c r="D67" s="109">
        <v>1</v>
      </c>
    </row>
    <row r="68" spans="1:4">
      <c r="A68" s="108">
        <v>68</v>
      </c>
      <c r="B68" s="108" t="s">
        <v>273</v>
      </c>
      <c r="C68" s="108">
        <v>1</v>
      </c>
      <c r="D68" s="108">
        <v>1</v>
      </c>
    </row>
    <row r="69" spans="1:4">
      <c r="A69" s="109">
        <v>69</v>
      </c>
      <c r="B69" s="109" t="s">
        <v>274</v>
      </c>
      <c r="C69" s="109">
        <v>1</v>
      </c>
      <c r="D69" s="109">
        <v>1</v>
      </c>
    </row>
    <row r="70" spans="1:4">
      <c r="A70" s="108">
        <v>70</v>
      </c>
      <c r="B70" s="108" t="s">
        <v>275</v>
      </c>
      <c r="C70" s="108">
        <v>1</v>
      </c>
      <c r="D70" s="108">
        <v>1</v>
      </c>
    </row>
    <row r="71" spans="1:4">
      <c r="A71" s="109">
        <v>71</v>
      </c>
      <c r="B71" s="109" t="s">
        <v>276</v>
      </c>
      <c r="C71" s="109">
        <v>2</v>
      </c>
      <c r="D71" s="109">
        <v>5</v>
      </c>
    </row>
    <row r="72" spans="1:4">
      <c r="A72" s="108">
        <v>72</v>
      </c>
      <c r="B72" s="108" t="s">
        <v>277</v>
      </c>
      <c r="C72" s="108">
        <v>2</v>
      </c>
      <c r="D72" s="108">
        <v>5</v>
      </c>
    </row>
    <row r="73" spans="1:4">
      <c r="A73" s="109">
        <v>73</v>
      </c>
      <c r="B73" s="109" t="s">
        <v>278</v>
      </c>
      <c r="C73" s="109">
        <v>2</v>
      </c>
      <c r="D73" s="109">
        <v>5</v>
      </c>
    </row>
    <row r="74" spans="1:4">
      <c r="A74" s="108">
        <v>74</v>
      </c>
      <c r="B74" s="108" t="s">
        <v>279</v>
      </c>
      <c r="C74" s="108">
        <v>1</v>
      </c>
      <c r="D74" s="108">
        <v>1</v>
      </c>
    </row>
    <row r="75" spans="1:4">
      <c r="A75" s="109">
        <v>75</v>
      </c>
      <c r="B75" s="109" t="s">
        <v>280</v>
      </c>
      <c r="C75" s="109">
        <v>1</v>
      </c>
      <c r="D75" s="109">
        <v>1</v>
      </c>
    </row>
    <row r="76" spans="1:4">
      <c r="A76" s="108">
        <v>76</v>
      </c>
      <c r="B76" s="108" t="s">
        <v>281</v>
      </c>
      <c r="C76" s="108">
        <v>1</v>
      </c>
      <c r="D76" s="108">
        <v>1</v>
      </c>
    </row>
    <row r="77" spans="1:4">
      <c r="A77" s="109">
        <v>77</v>
      </c>
      <c r="B77" s="109" t="s">
        <v>282</v>
      </c>
      <c r="C77" s="109">
        <v>1</v>
      </c>
      <c r="D77" s="109">
        <v>1</v>
      </c>
    </row>
    <row r="78" spans="1:4">
      <c r="A78" s="108">
        <v>78</v>
      </c>
      <c r="B78" s="108" t="s">
        <v>283</v>
      </c>
      <c r="C78" s="108">
        <v>1</v>
      </c>
      <c r="D78" s="108">
        <v>1</v>
      </c>
    </row>
    <row r="79" spans="1:4">
      <c r="A79" s="109">
        <v>79</v>
      </c>
      <c r="B79" s="109" t="s">
        <v>284</v>
      </c>
      <c r="C79" s="109">
        <v>1</v>
      </c>
      <c r="D79" s="109">
        <v>1</v>
      </c>
    </row>
    <row r="80" spans="1:4">
      <c r="A80" s="108">
        <v>80</v>
      </c>
      <c r="B80" s="108" t="s">
        <v>285</v>
      </c>
      <c r="C80" s="108">
        <v>3</v>
      </c>
      <c r="D80" s="108">
        <v>10</v>
      </c>
    </row>
    <row r="81" spans="1:4">
      <c r="A81" s="109">
        <v>81</v>
      </c>
      <c r="B81" s="109" t="s">
        <v>286</v>
      </c>
      <c r="C81" s="109">
        <v>3</v>
      </c>
      <c r="D81" s="109">
        <v>10</v>
      </c>
    </row>
    <row r="82" spans="1:4">
      <c r="A82" s="108">
        <v>82</v>
      </c>
      <c r="B82" s="108" t="s">
        <v>287</v>
      </c>
      <c r="C82" s="108">
        <v>3</v>
      </c>
      <c r="D82" s="108">
        <v>10</v>
      </c>
    </row>
    <row r="83" spans="1:4">
      <c r="A83" s="109">
        <v>83</v>
      </c>
      <c r="B83" s="109" t="s">
        <v>288</v>
      </c>
      <c r="C83" s="109">
        <v>3</v>
      </c>
      <c r="D83" s="109">
        <v>10</v>
      </c>
    </row>
    <row r="84" spans="1:4">
      <c r="A84" s="108">
        <v>84</v>
      </c>
      <c r="B84" s="108" t="s">
        <v>289</v>
      </c>
      <c r="C84" s="108">
        <v>3</v>
      </c>
      <c r="D84" s="108">
        <v>10</v>
      </c>
    </row>
    <row r="85" spans="1:4">
      <c r="A85" s="109">
        <v>85</v>
      </c>
      <c r="B85" s="109" t="s">
        <v>290</v>
      </c>
      <c r="C85" s="109">
        <v>3</v>
      </c>
      <c r="D85" s="109">
        <v>10</v>
      </c>
    </row>
    <row r="86" spans="1:4">
      <c r="A86" s="108">
        <v>86</v>
      </c>
      <c r="B86" s="108" t="s">
        <v>291</v>
      </c>
      <c r="C86" s="108">
        <v>3</v>
      </c>
      <c r="D86" s="108">
        <v>10</v>
      </c>
    </row>
    <row r="87" spans="1:4">
      <c r="A87" s="109">
        <v>87</v>
      </c>
      <c r="B87" s="109" t="s">
        <v>292</v>
      </c>
      <c r="C87" s="109">
        <v>2</v>
      </c>
      <c r="D87" s="109">
        <v>5</v>
      </c>
    </row>
    <row r="88" spans="1:4">
      <c r="A88" s="108">
        <v>88</v>
      </c>
      <c r="B88" s="108" t="s">
        <v>293</v>
      </c>
      <c r="C88" s="108">
        <v>2</v>
      </c>
      <c r="D88" s="108">
        <v>5</v>
      </c>
    </row>
    <row r="89" spans="1:4">
      <c r="A89" s="109">
        <v>89</v>
      </c>
      <c r="B89" s="109" t="s">
        <v>294</v>
      </c>
      <c r="C89" s="109">
        <v>2</v>
      </c>
      <c r="D89" s="109">
        <v>5</v>
      </c>
    </row>
    <row r="90" spans="1:4">
      <c r="A90" s="108">
        <v>90</v>
      </c>
      <c r="B90" s="108" t="s">
        <v>295</v>
      </c>
      <c r="C90" s="108">
        <v>2</v>
      </c>
      <c r="D90" s="108">
        <v>5</v>
      </c>
    </row>
    <row r="91" spans="1:4">
      <c r="A91" s="109">
        <v>91</v>
      </c>
      <c r="B91" s="109" t="s">
        <v>296</v>
      </c>
      <c r="C91" s="109">
        <v>2</v>
      </c>
      <c r="D91" s="109">
        <v>5</v>
      </c>
    </row>
    <row r="92" spans="1:4" ht="25.5">
      <c r="A92" s="108">
        <v>92</v>
      </c>
      <c r="B92" s="108" t="s">
        <v>297</v>
      </c>
      <c r="C92" s="108">
        <v>2</v>
      </c>
      <c r="D92" s="108">
        <v>5</v>
      </c>
    </row>
    <row r="93" spans="1:4">
      <c r="A93" s="109">
        <v>93</v>
      </c>
      <c r="B93" s="109" t="s">
        <v>298</v>
      </c>
      <c r="C93" s="109">
        <v>2</v>
      </c>
      <c r="D93" s="109">
        <v>5</v>
      </c>
    </row>
    <row r="94" spans="1:4">
      <c r="A94" s="108">
        <v>94</v>
      </c>
      <c r="B94" s="108" t="s">
        <v>299</v>
      </c>
      <c r="C94" s="108">
        <v>2</v>
      </c>
      <c r="D94" s="108">
        <v>5</v>
      </c>
    </row>
    <row r="95" spans="1:4">
      <c r="A95" s="109">
        <v>95</v>
      </c>
      <c r="B95" s="109" t="s">
        <v>300</v>
      </c>
      <c r="C95" s="109">
        <v>2</v>
      </c>
      <c r="D95" s="109">
        <v>5</v>
      </c>
    </row>
    <row r="96" spans="1:4">
      <c r="A96" s="108">
        <v>96</v>
      </c>
      <c r="B96" s="108" t="s">
        <v>301</v>
      </c>
      <c r="C96" s="108">
        <v>2</v>
      </c>
      <c r="D96" s="108">
        <v>5</v>
      </c>
    </row>
    <row r="97" spans="1:4">
      <c r="A97" s="109">
        <v>97</v>
      </c>
      <c r="B97" s="109" t="s">
        <v>302</v>
      </c>
      <c r="C97" s="109">
        <v>2</v>
      </c>
      <c r="D97" s="109">
        <v>5</v>
      </c>
    </row>
    <row r="98" spans="1:4">
      <c r="A98" s="108">
        <v>98</v>
      </c>
      <c r="B98" s="108" t="s">
        <v>303</v>
      </c>
      <c r="C98" s="108">
        <v>2</v>
      </c>
      <c r="D98" s="108">
        <v>5</v>
      </c>
    </row>
    <row r="99" spans="1:4">
      <c r="A99" s="109">
        <v>99</v>
      </c>
      <c r="B99" s="109" t="s">
        <v>304</v>
      </c>
      <c r="C99" s="109">
        <v>2</v>
      </c>
      <c r="D99" s="109">
        <v>5</v>
      </c>
    </row>
    <row r="100" spans="1:4">
      <c r="A100" s="108">
        <v>100</v>
      </c>
      <c r="B100" s="108" t="s">
        <v>305</v>
      </c>
      <c r="C100" s="108">
        <v>2</v>
      </c>
      <c r="D100" s="108">
        <v>5</v>
      </c>
    </row>
    <row r="101" spans="1:4">
      <c r="A101" s="109">
        <v>101</v>
      </c>
      <c r="B101" s="109" t="s">
        <v>306</v>
      </c>
      <c r="C101" s="109">
        <v>2</v>
      </c>
      <c r="D101" s="109">
        <v>5</v>
      </c>
    </row>
    <row r="102" spans="1:4">
      <c r="A102" s="108">
        <v>102</v>
      </c>
      <c r="B102" s="108" t="s">
        <v>307</v>
      </c>
      <c r="C102" s="108">
        <v>2</v>
      </c>
      <c r="D102" s="108">
        <v>5</v>
      </c>
    </row>
    <row r="103" spans="1:4">
      <c r="A103" s="109">
        <v>103</v>
      </c>
      <c r="B103" s="109" t="s">
        <v>308</v>
      </c>
      <c r="C103" s="109">
        <v>2</v>
      </c>
      <c r="D103" s="109">
        <v>5</v>
      </c>
    </row>
    <row r="104" spans="1:4">
      <c r="A104" s="108">
        <v>104</v>
      </c>
      <c r="B104" s="108" t="s">
        <v>309</v>
      </c>
      <c r="C104" s="108">
        <v>2</v>
      </c>
      <c r="D104" s="108">
        <v>5</v>
      </c>
    </row>
    <row r="105" spans="1:4">
      <c r="A105" s="109">
        <v>105</v>
      </c>
      <c r="B105" s="109" t="s">
        <v>310</v>
      </c>
      <c r="C105" s="109">
        <v>2</v>
      </c>
      <c r="D105" s="109">
        <v>5</v>
      </c>
    </row>
    <row r="106" spans="1:4">
      <c r="A106" s="108">
        <v>106</v>
      </c>
      <c r="B106" s="108" t="s">
        <v>311</v>
      </c>
      <c r="C106" s="108">
        <v>2</v>
      </c>
      <c r="D106" s="108">
        <v>5</v>
      </c>
    </row>
    <row r="107" spans="1:4">
      <c r="A107" s="109">
        <v>107</v>
      </c>
      <c r="B107" s="109" t="s">
        <v>312</v>
      </c>
      <c r="C107" s="109">
        <v>2</v>
      </c>
      <c r="D107" s="109">
        <v>5</v>
      </c>
    </row>
    <row r="108" spans="1:4">
      <c r="A108" s="108">
        <v>108</v>
      </c>
      <c r="B108" s="108" t="s">
        <v>313</v>
      </c>
      <c r="C108" s="108">
        <v>2</v>
      </c>
      <c r="D108" s="108">
        <v>5</v>
      </c>
    </row>
    <row r="109" spans="1:4">
      <c r="A109" s="109">
        <v>109</v>
      </c>
      <c r="B109" s="109" t="s">
        <v>314</v>
      </c>
      <c r="C109" s="109">
        <v>2</v>
      </c>
      <c r="D109" s="109">
        <v>5</v>
      </c>
    </row>
    <row r="110" spans="1:4">
      <c r="A110" s="108">
        <v>110</v>
      </c>
      <c r="B110" s="108" t="s">
        <v>315</v>
      </c>
      <c r="C110" s="108">
        <v>2</v>
      </c>
      <c r="D110" s="108">
        <v>5</v>
      </c>
    </row>
    <row r="111" spans="1:4">
      <c r="A111" s="109">
        <v>111</v>
      </c>
      <c r="B111" s="109" t="s">
        <v>316</v>
      </c>
      <c r="C111" s="109">
        <v>2</v>
      </c>
      <c r="D111" s="109">
        <v>5</v>
      </c>
    </row>
    <row r="112" spans="1:4">
      <c r="A112" s="108">
        <v>112</v>
      </c>
      <c r="B112" s="108" t="s">
        <v>317</v>
      </c>
      <c r="C112" s="108">
        <v>2</v>
      </c>
      <c r="D112" s="108">
        <v>5</v>
      </c>
    </row>
    <row r="113" spans="1:4">
      <c r="A113" s="109">
        <v>113</v>
      </c>
      <c r="B113" s="109" t="s">
        <v>318</v>
      </c>
      <c r="C113" s="109">
        <v>2</v>
      </c>
      <c r="D113" s="109">
        <v>5</v>
      </c>
    </row>
    <row r="114" spans="1:4">
      <c r="A114" s="108">
        <v>114</v>
      </c>
      <c r="B114" s="108" t="s">
        <v>319</v>
      </c>
      <c r="C114" s="108">
        <v>2</v>
      </c>
      <c r="D114" s="108">
        <v>5</v>
      </c>
    </row>
    <row r="115" spans="1:4">
      <c r="A115" s="109">
        <v>115</v>
      </c>
      <c r="B115" s="109" t="s">
        <v>320</v>
      </c>
      <c r="C115" s="109">
        <v>2</v>
      </c>
      <c r="D115" s="109">
        <v>5</v>
      </c>
    </row>
    <row r="116" spans="1:4">
      <c r="A116" s="108">
        <v>116</v>
      </c>
      <c r="B116" s="108" t="s">
        <v>321</v>
      </c>
      <c r="C116" s="108">
        <v>2</v>
      </c>
      <c r="D116" s="108">
        <v>5</v>
      </c>
    </row>
    <row r="117" spans="1:4">
      <c r="A117" s="109">
        <v>117</v>
      </c>
      <c r="B117" s="109" t="s">
        <v>322</v>
      </c>
      <c r="C117" s="109">
        <v>2</v>
      </c>
      <c r="D117" s="109">
        <v>5</v>
      </c>
    </row>
    <row r="118" spans="1:4">
      <c r="A118" s="108">
        <v>118</v>
      </c>
      <c r="B118" s="108" t="s">
        <v>323</v>
      </c>
      <c r="C118" s="108">
        <v>2</v>
      </c>
      <c r="D118" s="108">
        <v>5</v>
      </c>
    </row>
    <row r="119" spans="1:4">
      <c r="A119" s="109">
        <v>119</v>
      </c>
      <c r="B119" s="109" t="s">
        <v>324</v>
      </c>
      <c r="C119" s="109">
        <v>2</v>
      </c>
      <c r="D119" s="109">
        <v>5</v>
      </c>
    </row>
    <row r="120" spans="1:4">
      <c r="A120" s="108">
        <v>120</v>
      </c>
      <c r="B120" s="108" t="s">
        <v>325</v>
      </c>
      <c r="C120" s="108">
        <v>2</v>
      </c>
      <c r="D120" s="108">
        <v>5</v>
      </c>
    </row>
    <row r="121" spans="1:4">
      <c r="A121" s="109">
        <v>121</v>
      </c>
      <c r="B121" s="109" t="s">
        <v>326</v>
      </c>
      <c r="C121" s="109">
        <v>2</v>
      </c>
      <c r="D121" s="109">
        <v>5</v>
      </c>
    </row>
    <row r="122" spans="1:4">
      <c r="A122" s="108">
        <v>122</v>
      </c>
      <c r="B122" s="108" t="s">
        <v>327</v>
      </c>
      <c r="C122" s="108">
        <v>2</v>
      </c>
      <c r="D122" s="108">
        <v>5</v>
      </c>
    </row>
    <row r="123" spans="1:4">
      <c r="A123" s="109">
        <v>123</v>
      </c>
      <c r="B123" s="109" t="s">
        <v>328</v>
      </c>
      <c r="C123" s="109">
        <v>2</v>
      </c>
      <c r="D123" s="109">
        <v>5</v>
      </c>
    </row>
    <row r="124" spans="1:4">
      <c r="A124" s="108">
        <v>124</v>
      </c>
      <c r="B124" s="108" t="s">
        <v>329</v>
      </c>
      <c r="C124" s="108">
        <v>2</v>
      </c>
      <c r="D124" s="108">
        <v>5</v>
      </c>
    </row>
    <row r="125" spans="1:4">
      <c r="A125" s="109">
        <v>125</v>
      </c>
      <c r="B125" s="109" t="s">
        <v>330</v>
      </c>
      <c r="C125" s="109">
        <v>2</v>
      </c>
      <c r="D125" s="109">
        <v>5</v>
      </c>
    </row>
    <row r="126" spans="1:4">
      <c r="A126" s="108">
        <v>126</v>
      </c>
      <c r="B126" s="108" t="s">
        <v>331</v>
      </c>
      <c r="C126" s="108">
        <v>2</v>
      </c>
      <c r="D126" s="108">
        <v>5</v>
      </c>
    </row>
    <row r="127" spans="1:4">
      <c r="A127" s="109">
        <v>127</v>
      </c>
      <c r="B127" s="109" t="s">
        <v>332</v>
      </c>
      <c r="C127" s="109">
        <v>2</v>
      </c>
      <c r="D127" s="109">
        <v>5</v>
      </c>
    </row>
    <row r="128" spans="1:4">
      <c r="A128" s="108">
        <v>128</v>
      </c>
      <c r="B128" s="108" t="s">
        <v>333</v>
      </c>
      <c r="C128" s="108">
        <v>2</v>
      </c>
      <c r="D128" s="108">
        <v>5</v>
      </c>
    </row>
    <row r="129" spans="1:4">
      <c r="A129" s="109">
        <v>129</v>
      </c>
      <c r="B129" s="109" t="s">
        <v>334</v>
      </c>
      <c r="C129" s="109">
        <v>2</v>
      </c>
      <c r="D129" s="109">
        <v>5</v>
      </c>
    </row>
    <row r="130" spans="1:4">
      <c r="A130" s="108">
        <v>130</v>
      </c>
      <c r="B130" s="108" t="s">
        <v>335</v>
      </c>
      <c r="C130" s="108">
        <v>2</v>
      </c>
      <c r="D130" s="108">
        <v>5</v>
      </c>
    </row>
    <row r="131" spans="1:4">
      <c r="A131" s="109">
        <v>131</v>
      </c>
      <c r="B131" s="109" t="s">
        <v>336</v>
      </c>
      <c r="C131" s="109">
        <v>2</v>
      </c>
      <c r="D131" s="109">
        <v>5</v>
      </c>
    </row>
    <row r="132" spans="1:4">
      <c r="A132" s="108">
        <v>132</v>
      </c>
      <c r="B132" s="108" t="s">
        <v>337</v>
      </c>
      <c r="C132" s="108">
        <v>2</v>
      </c>
      <c r="D132" s="108">
        <v>5</v>
      </c>
    </row>
    <row r="133" spans="1:4" ht="25.5">
      <c r="A133" s="109">
        <v>133</v>
      </c>
      <c r="B133" s="109" t="s">
        <v>338</v>
      </c>
      <c r="C133" s="109">
        <v>2</v>
      </c>
      <c r="D133" s="109">
        <v>5</v>
      </c>
    </row>
    <row r="134" spans="1:4">
      <c r="A134" s="108">
        <v>134</v>
      </c>
      <c r="B134" s="108" t="s">
        <v>339</v>
      </c>
      <c r="C134" s="108">
        <v>2</v>
      </c>
      <c r="D134" s="108">
        <v>5</v>
      </c>
    </row>
    <row r="135" spans="1:4">
      <c r="A135" s="109">
        <v>135</v>
      </c>
      <c r="B135" s="109" t="s">
        <v>340</v>
      </c>
      <c r="C135" s="109">
        <v>2</v>
      </c>
      <c r="D135" s="109">
        <v>5</v>
      </c>
    </row>
    <row r="136" spans="1:4">
      <c r="A136" s="108">
        <v>136</v>
      </c>
      <c r="B136" s="108" t="s">
        <v>341</v>
      </c>
      <c r="C136" s="108">
        <v>2</v>
      </c>
      <c r="D136" s="108">
        <v>5</v>
      </c>
    </row>
    <row r="137" spans="1:4">
      <c r="A137" s="109">
        <v>137</v>
      </c>
      <c r="B137" s="109" t="s">
        <v>342</v>
      </c>
      <c r="C137" s="109">
        <v>3</v>
      </c>
      <c r="D137" s="109">
        <v>10</v>
      </c>
    </row>
    <row r="138" spans="1:4">
      <c r="A138" s="108">
        <v>138</v>
      </c>
      <c r="B138" s="108" t="s">
        <v>343</v>
      </c>
      <c r="C138" s="108">
        <v>2</v>
      </c>
      <c r="D138" s="108">
        <v>5</v>
      </c>
    </row>
    <row r="139" spans="1:4">
      <c r="A139" s="109">
        <v>139</v>
      </c>
      <c r="B139" s="109" t="s">
        <v>344</v>
      </c>
      <c r="C139" s="109">
        <v>2</v>
      </c>
      <c r="D139" s="109">
        <v>5</v>
      </c>
    </row>
    <row r="140" spans="1:4">
      <c r="A140" s="108">
        <v>140</v>
      </c>
      <c r="B140" s="108" t="s">
        <v>345</v>
      </c>
      <c r="C140" s="108">
        <v>2</v>
      </c>
      <c r="D140" s="108">
        <v>5</v>
      </c>
    </row>
    <row r="141" spans="1:4">
      <c r="A141" s="109">
        <v>141</v>
      </c>
      <c r="B141" s="109" t="s">
        <v>346</v>
      </c>
      <c r="C141" s="109">
        <v>2</v>
      </c>
      <c r="D141" s="109">
        <v>5</v>
      </c>
    </row>
    <row r="142" spans="1:4">
      <c r="A142" s="108">
        <v>142</v>
      </c>
      <c r="B142" s="108" t="s">
        <v>347</v>
      </c>
      <c r="C142" s="108">
        <v>1</v>
      </c>
      <c r="D142" s="108">
        <v>1</v>
      </c>
    </row>
    <row r="143" spans="1:4">
      <c r="A143" s="109">
        <v>143</v>
      </c>
      <c r="B143" s="109" t="s">
        <v>348</v>
      </c>
      <c r="C143" s="109">
        <v>2</v>
      </c>
      <c r="D143" s="109">
        <v>5</v>
      </c>
    </row>
    <row r="144" spans="1:4">
      <c r="A144" s="108">
        <v>144</v>
      </c>
      <c r="B144" s="108" t="s">
        <v>349</v>
      </c>
      <c r="C144" s="108">
        <v>2</v>
      </c>
      <c r="D144" s="108">
        <v>5</v>
      </c>
    </row>
    <row r="145" spans="1:4">
      <c r="A145" s="109">
        <v>145</v>
      </c>
      <c r="B145" s="109" t="s">
        <v>350</v>
      </c>
      <c r="C145" s="109">
        <v>3</v>
      </c>
      <c r="D145" s="109">
        <v>10</v>
      </c>
    </row>
    <row r="146" spans="1:4">
      <c r="A146" s="108">
        <v>146</v>
      </c>
      <c r="B146" s="108" t="s">
        <v>351</v>
      </c>
      <c r="C146" s="108">
        <v>1</v>
      </c>
      <c r="D146" s="108">
        <v>1</v>
      </c>
    </row>
    <row r="147" spans="1:4">
      <c r="A147" s="109">
        <v>147</v>
      </c>
      <c r="B147" s="109" t="s">
        <v>352</v>
      </c>
      <c r="C147" s="109">
        <v>1</v>
      </c>
      <c r="D147" s="109">
        <v>1</v>
      </c>
    </row>
    <row r="148" spans="1:4">
      <c r="A148" s="108">
        <v>148</v>
      </c>
      <c r="B148" s="108" t="s">
        <v>353</v>
      </c>
      <c r="C148" s="108">
        <v>2</v>
      </c>
      <c r="D148" s="108">
        <v>5</v>
      </c>
    </row>
    <row r="149" spans="1:4">
      <c r="A149" s="109">
        <v>149</v>
      </c>
      <c r="B149" s="109" t="s">
        <v>354</v>
      </c>
      <c r="C149" s="109">
        <v>2</v>
      </c>
      <c r="D149" s="109">
        <v>5</v>
      </c>
    </row>
    <row r="150" spans="1:4">
      <c r="A150" s="108">
        <v>150</v>
      </c>
      <c r="B150" s="108" t="s">
        <v>355</v>
      </c>
      <c r="C150" s="108">
        <v>2</v>
      </c>
      <c r="D150" s="108">
        <v>5</v>
      </c>
    </row>
    <row r="151" spans="1:4">
      <c r="A151" s="109">
        <v>151</v>
      </c>
      <c r="B151" s="109" t="s">
        <v>356</v>
      </c>
      <c r="C151" s="109">
        <v>2</v>
      </c>
      <c r="D151" s="109">
        <v>5</v>
      </c>
    </row>
    <row r="152" spans="1:4">
      <c r="A152" s="108">
        <v>152</v>
      </c>
      <c r="B152" s="108" t="s">
        <v>357</v>
      </c>
      <c r="C152" s="108">
        <v>2</v>
      </c>
      <c r="D152" s="108">
        <v>5</v>
      </c>
    </row>
    <row r="153" spans="1:4">
      <c r="A153" s="109">
        <v>153</v>
      </c>
      <c r="B153" s="109" t="s">
        <v>358</v>
      </c>
      <c r="C153" s="109">
        <v>2</v>
      </c>
      <c r="D153" s="109">
        <v>5</v>
      </c>
    </row>
    <row r="154" spans="1:4">
      <c r="A154" s="108">
        <v>154</v>
      </c>
      <c r="B154" s="108" t="s">
        <v>359</v>
      </c>
      <c r="C154" s="108">
        <v>3</v>
      </c>
      <c r="D154" s="108">
        <v>10</v>
      </c>
    </row>
    <row r="155" spans="1:4">
      <c r="A155" s="109">
        <v>155</v>
      </c>
      <c r="B155" s="109" t="s">
        <v>360</v>
      </c>
      <c r="C155" s="109">
        <v>1</v>
      </c>
      <c r="D155" s="109">
        <v>1</v>
      </c>
    </row>
    <row r="156" spans="1:4">
      <c r="A156" s="108">
        <v>156</v>
      </c>
      <c r="B156" s="108" t="s">
        <v>361</v>
      </c>
      <c r="C156" s="108">
        <v>1</v>
      </c>
      <c r="D156" s="108">
        <v>1</v>
      </c>
    </row>
    <row r="157" spans="1:4">
      <c r="A157" s="109">
        <v>157</v>
      </c>
      <c r="B157" s="109" t="s">
        <v>362</v>
      </c>
      <c r="C157" s="109">
        <v>3</v>
      </c>
      <c r="D157" s="109">
        <v>10</v>
      </c>
    </row>
    <row r="158" spans="1:4">
      <c r="A158" s="108">
        <v>158</v>
      </c>
      <c r="B158" s="108" t="s">
        <v>363</v>
      </c>
      <c r="C158" s="108">
        <v>3</v>
      </c>
      <c r="D158" s="108">
        <v>10</v>
      </c>
    </row>
    <row r="159" spans="1:4">
      <c r="A159" s="109">
        <v>159</v>
      </c>
      <c r="B159" s="109" t="s">
        <v>364</v>
      </c>
      <c r="C159" s="109">
        <v>2</v>
      </c>
      <c r="D159" s="109">
        <v>5</v>
      </c>
    </row>
    <row r="160" spans="1:4">
      <c r="A160" s="108">
        <v>160</v>
      </c>
      <c r="B160" s="108" t="s">
        <v>365</v>
      </c>
      <c r="C160" s="108">
        <v>3</v>
      </c>
      <c r="D160" s="108">
        <v>10</v>
      </c>
    </row>
    <row r="161" spans="1:7">
      <c r="A161" s="109">
        <v>161</v>
      </c>
      <c r="B161" s="109" t="s">
        <v>366</v>
      </c>
      <c r="C161" s="109">
        <v>3</v>
      </c>
      <c r="D161" s="109">
        <v>10</v>
      </c>
    </row>
    <row r="162" spans="1:7" ht="25.5">
      <c r="A162" s="108">
        <v>162</v>
      </c>
      <c r="B162" s="108" t="s">
        <v>367</v>
      </c>
      <c r="C162" s="108">
        <v>3</v>
      </c>
      <c r="D162" s="108">
        <v>10</v>
      </c>
    </row>
    <row r="163" spans="1:7">
      <c r="E163" s="109">
        <v>1</v>
      </c>
    </row>
    <row r="164" spans="1:7" s="110" customFormat="1"/>
    <row r="165" spans="1:7" s="110" customFormat="1">
      <c r="A165" s="111">
        <v>1</v>
      </c>
      <c r="B165" s="112"/>
      <c r="G165" s="110" t="s">
        <v>368</v>
      </c>
    </row>
    <row r="166" spans="1:7" s="112" customFormat="1" ht="38.25">
      <c r="A166" s="111">
        <v>2</v>
      </c>
      <c r="B166" s="112" t="s">
        <v>369</v>
      </c>
      <c r="C166" s="109">
        <v>3</v>
      </c>
      <c r="D166" s="109">
        <v>10</v>
      </c>
      <c r="G166" s="112" t="s">
        <v>370</v>
      </c>
    </row>
    <row r="167" spans="1:7" s="110" customFormat="1" ht="38.25">
      <c r="A167" s="111">
        <v>3</v>
      </c>
      <c r="B167" s="112" t="s">
        <v>371</v>
      </c>
      <c r="C167" s="109">
        <v>3</v>
      </c>
      <c r="D167" s="109">
        <v>10</v>
      </c>
      <c r="G167" s="112" t="s">
        <v>372</v>
      </c>
    </row>
    <row r="168" spans="1:7" s="110" customFormat="1" ht="38.25">
      <c r="A168" s="111">
        <v>4</v>
      </c>
      <c r="B168" s="112" t="s">
        <v>373</v>
      </c>
      <c r="C168" s="109">
        <v>3</v>
      </c>
      <c r="D168" s="109">
        <v>10</v>
      </c>
      <c r="G168" s="112" t="s">
        <v>374</v>
      </c>
    </row>
    <row r="169" spans="1:7" s="110" customFormat="1" ht="38.25">
      <c r="A169" s="111">
        <v>5</v>
      </c>
      <c r="B169" s="112" t="s">
        <v>375</v>
      </c>
      <c r="C169" s="109">
        <v>3</v>
      </c>
      <c r="D169" s="109">
        <v>10</v>
      </c>
      <c r="G169" s="112" t="s">
        <v>376</v>
      </c>
    </row>
    <row r="170" spans="1:7" s="110" customFormat="1" ht="25.5">
      <c r="A170" s="111">
        <v>6</v>
      </c>
      <c r="B170" s="112" t="s">
        <v>377</v>
      </c>
      <c r="C170" s="109">
        <v>3</v>
      </c>
      <c r="D170" s="109">
        <v>10</v>
      </c>
      <c r="G170" s="112" t="s">
        <v>378</v>
      </c>
    </row>
    <row r="171" spans="1:7" s="110" customFormat="1" ht="25.5">
      <c r="A171" s="111">
        <v>7</v>
      </c>
      <c r="B171" s="112" t="s">
        <v>379</v>
      </c>
      <c r="C171" s="109">
        <v>3</v>
      </c>
      <c r="D171" s="109">
        <v>10</v>
      </c>
      <c r="G171" s="112" t="s">
        <v>380</v>
      </c>
    </row>
    <row r="172" spans="1:7" s="110" customFormat="1" ht="38.25">
      <c r="A172" s="111">
        <v>8</v>
      </c>
      <c r="B172" s="112" t="s">
        <v>381</v>
      </c>
      <c r="C172" s="109">
        <v>2</v>
      </c>
      <c r="D172" s="109">
        <v>5</v>
      </c>
      <c r="G172" s="112" t="s">
        <v>382</v>
      </c>
    </row>
    <row r="173" spans="1:7" s="110" customFormat="1" ht="38.25">
      <c r="A173" s="111">
        <v>9</v>
      </c>
      <c r="B173" s="112" t="s">
        <v>383</v>
      </c>
      <c r="C173" s="109">
        <v>2</v>
      </c>
      <c r="D173" s="109">
        <v>5</v>
      </c>
      <c r="G173" s="112" t="s">
        <v>384</v>
      </c>
    </row>
    <row r="174" spans="1:7" s="110" customFormat="1" ht="38.25">
      <c r="A174" s="111">
        <v>10</v>
      </c>
      <c r="B174" s="112" t="s">
        <v>385</v>
      </c>
      <c r="C174" s="109">
        <v>2</v>
      </c>
      <c r="D174" s="109">
        <v>5</v>
      </c>
      <c r="G174" s="112" t="s">
        <v>386</v>
      </c>
    </row>
    <row r="175" spans="1:7" s="110" customFormat="1" ht="25.5">
      <c r="A175" s="111">
        <v>11</v>
      </c>
      <c r="B175" s="112" t="s">
        <v>387</v>
      </c>
      <c r="C175" s="109">
        <v>2</v>
      </c>
      <c r="D175" s="109">
        <v>5</v>
      </c>
      <c r="G175" s="112" t="s">
        <v>388</v>
      </c>
    </row>
    <row r="176" spans="1:7" s="110" customFormat="1" ht="25.5">
      <c r="A176" s="111">
        <v>12</v>
      </c>
      <c r="B176" s="112" t="s">
        <v>389</v>
      </c>
      <c r="C176" s="109">
        <v>1</v>
      </c>
      <c r="D176" s="109">
        <v>1</v>
      </c>
      <c r="G176" s="112" t="s">
        <v>390</v>
      </c>
    </row>
    <row r="177" spans="1:7" s="110" customFormat="1" ht="25.5">
      <c r="A177" s="111">
        <v>13</v>
      </c>
      <c r="B177" s="112" t="s">
        <v>391</v>
      </c>
      <c r="C177" s="109">
        <v>1</v>
      </c>
      <c r="D177" s="109">
        <v>1</v>
      </c>
      <c r="G177" s="112" t="s">
        <v>392</v>
      </c>
    </row>
    <row r="178" spans="1:7" s="110" customFormat="1">
      <c r="C178" s="109"/>
      <c r="D178" s="109"/>
    </row>
    <row r="179" spans="1:7" s="110" customFormat="1"/>
  </sheetData>
  <sheetProtection selectLockedCells="1" selectUnlockedCells="1"/>
  <autoFilter ref="A1:D162"/>
  <phoneticPr fontId="33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workbookViewId="0"/>
  </sheetViews>
  <sheetFormatPr baseColWidth="10" defaultRowHeight="12.75"/>
  <cols>
    <col min="1" max="1" width="4.140625" customWidth="1"/>
    <col min="2" max="2" width="3.7109375" customWidth="1"/>
    <col min="3" max="3" width="4" customWidth="1"/>
    <col min="4" max="4" width="3.28515625" customWidth="1"/>
    <col min="5" max="5" width="7.7109375" style="113" customWidth="1"/>
    <col min="6" max="6" width="4.7109375" customWidth="1"/>
    <col min="7" max="7" width="11.42578125" style="113"/>
  </cols>
  <sheetData>
    <row r="1" spans="1:6">
      <c r="A1" s="114" t="s">
        <v>393</v>
      </c>
      <c r="B1" s="114" t="s">
        <v>394</v>
      </c>
      <c r="C1" s="114" t="s">
        <v>395</v>
      </c>
      <c r="D1" s="114"/>
      <c r="E1" s="115" t="s">
        <v>396</v>
      </c>
      <c r="F1" s="115" t="s">
        <v>397</v>
      </c>
    </row>
    <row r="2" spans="1:6">
      <c r="A2">
        <v>0</v>
      </c>
      <c r="B2">
        <v>0</v>
      </c>
      <c r="C2">
        <v>0</v>
      </c>
      <c r="E2" s="116" t="str">
        <f t="shared" ref="E2:E33" si="0">+A2&amp;B2&amp;C2</f>
        <v>000</v>
      </c>
      <c r="F2">
        <v>0</v>
      </c>
    </row>
    <row r="3" spans="1:6">
      <c r="A3">
        <v>0</v>
      </c>
      <c r="B3">
        <v>0</v>
      </c>
      <c r="C3" t="s">
        <v>398</v>
      </c>
      <c r="E3" s="116" t="str">
        <f t="shared" si="0"/>
        <v>00S0</v>
      </c>
      <c r="F3">
        <v>0</v>
      </c>
    </row>
    <row r="4" spans="1:6">
      <c r="A4">
        <v>0</v>
      </c>
      <c r="B4">
        <v>0</v>
      </c>
      <c r="C4" t="s">
        <v>399</v>
      </c>
      <c r="E4" s="116" t="str">
        <f t="shared" si="0"/>
        <v>00S1</v>
      </c>
      <c r="F4">
        <v>1</v>
      </c>
    </row>
    <row r="5" spans="1:6">
      <c r="A5">
        <v>0</v>
      </c>
      <c r="B5">
        <v>0</v>
      </c>
      <c r="C5" t="s">
        <v>400</v>
      </c>
      <c r="E5" s="116" t="str">
        <f t="shared" si="0"/>
        <v>00S2</v>
      </c>
      <c r="F5">
        <v>2</v>
      </c>
    </row>
    <row r="6" spans="1:6">
      <c r="A6">
        <v>0</v>
      </c>
      <c r="B6">
        <v>0</v>
      </c>
      <c r="C6" t="s">
        <v>401</v>
      </c>
      <c r="E6" s="116" t="str">
        <f t="shared" si="0"/>
        <v>00S3</v>
      </c>
      <c r="F6">
        <v>3</v>
      </c>
    </row>
    <row r="7" spans="1:6">
      <c r="A7">
        <v>0</v>
      </c>
      <c r="B7">
        <v>0</v>
      </c>
      <c r="C7" t="s">
        <v>402</v>
      </c>
      <c r="E7" s="116" t="str">
        <f t="shared" si="0"/>
        <v>00S4</v>
      </c>
      <c r="F7">
        <v>4</v>
      </c>
    </row>
    <row r="8" spans="1:6">
      <c r="A8">
        <v>0</v>
      </c>
      <c r="B8" t="s">
        <v>403</v>
      </c>
      <c r="C8">
        <v>0</v>
      </c>
      <c r="E8" s="116" t="str">
        <f t="shared" si="0"/>
        <v>0L00</v>
      </c>
      <c r="F8">
        <v>0</v>
      </c>
    </row>
    <row r="9" spans="1:6">
      <c r="A9">
        <v>0</v>
      </c>
      <c r="B9" t="s">
        <v>403</v>
      </c>
      <c r="C9" t="s">
        <v>398</v>
      </c>
      <c r="E9" s="116" t="str">
        <f t="shared" si="0"/>
        <v>0L0S0</v>
      </c>
      <c r="F9">
        <v>0</v>
      </c>
    </row>
    <row r="10" spans="1:6">
      <c r="A10">
        <v>0</v>
      </c>
      <c r="B10" t="s">
        <v>403</v>
      </c>
      <c r="C10" t="s">
        <v>399</v>
      </c>
      <c r="E10" s="116" t="str">
        <f t="shared" si="0"/>
        <v>0L0S1</v>
      </c>
      <c r="F10">
        <v>1</v>
      </c>
    </row>
    <row r="11" spans="1:6">
      <c r="A11">
        <v>0</v>
      </c>
      <c r="B11" t="s">
        <v>403</v>
      </c>
      <c r="C11" t="s">
        <v>400</v>
      </c>
      <c r="E11" s="116" t="str">
        <f t="shared" si="0"/>
        <v>0L0S2</v>
      </c>
      <c r="F11">
        <v>2</v>
      </c>
    </row>
    <row r="12" spans="1:6">
      <c r="A12">
        <v>0</v>
      </c>
      <c r="B12" t="s">
        <v>403</v>
      </c>
      <c r="C12" t="s">
        <v>401</v>
      </c>
      <c r="E12" s="116" t="str">
        <f t="shared" si="0"/>
        <v>0L0S3</v>
      </c>
      <c r="F12">
        <v>3</v>
      </c>
    </row>
    <row r="13" spans="1:6">
      <c r="A13">
        <v>0</v>
      </c>
      <c r="B13" t="s">
        <v>403</v>
      </c>
      <c r="C13" t="s">
        <v>402</v>
      </c>
      <c r="E13" s="116" t="str">
        <f t="shared" si="0"/>
        <v>0L0S4</v>
      </c>
      <c r="F13">
        <v>4</v>
      </c>
    </row>
    <row r="14" spans="1:6">
      <c r="A14">
        <v>0</v>
      </c>
      <c r="B14" t="s">
        <v>404</v>
      </c>
      <c r="C14">
        <v>0</v>
      </c>
      <c r="E14" s="116" t="str">
        <f t="shared" si="0"/>
        <v>0L10</v>
      </c>
      <c r="F14">
        <v>1</v>
      </c>
    </row>
    <row r="15" spans="1:6">
      <c r="A15">
        <v>0</v>
      </c>
      <c r="B15" t="s">
        <v>404</v>
      </c>
      <c r="C15" t="s">
        <v>398</v>
      </c>
      <c r="E15" s="116" t="str">
        <f t="shared" si="0"/>
        <v>0L1S0</v>
      </c>
      <c r="F15">
        <v>1</v>
      </c>
    </row>
    <row r="16" spans="1:6">
      <c r="A16">
        <v>0</v>
      </c>
      <c r="B16" t="s">
        <v>404</v>
      </c>
      <c r="C16" t="s">
        <v>399</v>
      </c>
      <c r="E16" s="116" t="str">
        <f t="shared" si="0"/>
        <v>0L1S1</v>
      </c>
      <c r="F16">
        <v>1</v>
      </c>
    </row>
    <row r="17" spans="1:6">
      <c r="A17">
        <v>0</v>
      </c>
      <c r="B17" t="s">
        <v>404</v>
      </c>
      <c r="C17" t="s">
        <v>400</v>
      </c>
      <c r="E17" s="116" t="str">
        <f t="shared" si="0"/>
        <v>0L1S2</v>
      </c>
      <c r="F17">
        <v>2</v>
      </c>
    </row>
    <row r="18" spans="1:6">
      <c r="A18">
        <v>0</v>
      </c>
      <c r="B18" t="s">
        <v>404</v>
      </c>
      <c r="C18" t="s">
        <v>401</v>
      </c>
      <c r="E18" s="116" t="str">
        <f t="shared" si="0"/>
        <v>0L1S3</v>
      </c>
      <c r="F18">
        <v>3</v>
      </c>
    </row>
    <row r="19" spans="1:6">
      <c r="A19">
        <v>0</v>
      </c>
      <c r="B19" t="s">
        <v>404</v>
      </c>
      <c r="C19" t="s">
        <v>402</v>
      </c>
      <c r="E19" s="116" t="str">
        <f t="shared" si="0"/>
        <v>0L1S4</v>
      </c>
      <c r="F19">
        <v>4</v>
      </c>
    </row>
    <row r="20" spans="1:6">
      <c r="A20">
        <v>0</v>
      </c>
      <c r="B20" t="s">
        <v>405</v>
      </c>
      <c r="C20">
        <v>0</v>
      </c>
      <c r="E20" s="116" t="str">
        <f t="shared" si="0"/>
        <v>0L20</v>
      </c>
      <c r="F20">
        <v>3</v>
      </c>
    </row>
    <row r="21" spans="1:6">
      <c r="A21">
        <v>0</v>
      </c>
      <c r="B21" t="s">
        <v>405</v>
      </c>
      <c r="C21" t="s">
        <v>398</v>
      </c>
      <c r="E21" s="116" t="str">
        <f t="shared" si="0"/>
        <v>0L2S0</v>
      </c>
      <c r="F21">
        <v>3</v>
      </c>
    </row>
    <row r="22" spans="1:6">
      <c r="A22">
        <v>0</v>
      </c>
      <c r="B22" t="s">
        <v>405</v>
      </c>
      <c r="C22" t="s">
        <v>399</v>
      </c>
      <c r="E22" s="116" t="str">
        <f t="shared" si="0"/>
        <v>0L2S1</v>
      </c>
      <c r="F22">
        <v>3</v>
      </c>
    </row>
    <row r="23" spans="1:6">
      <c r="A23">
        <v>0</v>
      </c>
      <c r="B23" t="s">
        <v>405</v>
      </c>
      <c r="C23" t="s">
        <v>400</v>
      </c>
      <c r="E23" s="116" t="str">
        <f t="shared" si="0"/>
        <v>0L2S2</v>
      </c>
      <c r="F23">
        <v>3</v>
      </c>
    </row>
    <row r="24" spans="1:6">
      <c r="A24">
        <v>0</v>
      </c>
      <c r="B24" t="s">
        <v>405</v>
      </c>
      <c r="C24" t="s">
        <v>401</v>
      </c>
      <c r="E24" s="116" t="str">
        <f t="shared" si="0"/>
        <v>0L2S3</v>
      </c>
      <c r="F24">
        <v>3</v>
      </c>
    </row>
    <row r="25" spans="1:6">
      <c r="A25">
        <v>0</v>
      </c>
      <c r="B25" t="s">
        <v>405</v>
      </c>
      <c r="C25" t="s">
        <v>402</v>
      </c>
      <c r="E25" s="116" t="str">
        <f t="shared" si="0"/>
        <v>0L2S4</v>
      </c>
      <c r="F25">
        <v>4</v>
      </c>
    </row>
    <row r="26" spans="1:6">
      <c r="A26" t="s">
        <v>406</v>
      </c>
      <c r="B26">
        <v>0</v>
      </c>
      <c r="C26">
        <v>0</v>
      </c>
      <c r="E26" s="116" t="str">
        <f t="shared" si="0"/>
        <v>G000</v>
      </c>
      <c r="F26">
        <v>0</v>
      </c>
    </row>
    <row r="27" spans="1:6">
      <c r="A27" t="s">
        <v>406</v>
      </c>
      <c r="B27">
        <v>0</v>
      </c>
      <c r="C27" t="s">
        <v>398</v>
      </c>
      <c r="E27" s="116" t="str">
        <f t="shared" si="0"/>
        <v>G00S0</v>
      </c>
      <c r="F27">
        <v>0</v>
      </c>
    </row>
    <row r="28" spans="1:6">
      <c r="A28" t="s">
        <v>406</v>
      </c>
      <c r="B28">
        <v>0</v>
      </c>
      <c r="C28" t="s">
        <v>399</v>
      </c>
      <c r="E28" s="116" t="str">
        <f t="shared" si="0"/>
        <v>G00S1</v>
      </c>
      <c r="F28">
        <v>1</v>
      </c>
    </row>
    <row r="29" spans="1:6">
      <c r="A29" t="s">
        <v>406</v>
      </c>
      <c r="B29">
        <v>0</v>
      </c>
      <c r="C29" t="s">
        <v>400</v>
      </c>
      <c r="E29" s="116" t="str">
        <f t="shared" si="0"/>
        <v>G00S2</v>
      </c>
      <c r="F29">
        <v>2</v>
      </c>
    </row>
    <row r="30" spans="1:6">
      <c r="A30" t="s">
        <v>406</v>
      </c>
      <c r="B30">
        <v>0</v>
      </c>
      <c r="C30" t="s">
        <v>401</v>
      </c>
      <c r="E30" s="116" t="str">
        <f t="shared" si="0"/>
        <v>G00S3</v>
      </c>
      <c r="F30">
        <v>3</v>
      </c>
    </row>
    <row r="31" spans="1:6">
      <c r="A31" t="s">
        <v>406</v>
      </c>
      <c r="B31">
        <v>0</v>
      </c>
      <c r="C31" t="s">
        <v>402</v>
      </c>
      <c r="E31" s="116" t="str">
        <f t="shared" si="0"/>
        <v>G00S4</v>
      </c>
      <c r="F31">
        <v>4</v>
      </c>
    </row>
    <row r="32" spans="1:6">
      <c r="A32" t="s">
        <v>406</v>
      </c>
      <c r="B32" t="s">
        <v>403</v>
      </c>
      <c r="C32">
        <v>0</v>
      </c>
      <c r="E32" s="116" t="str">
        <f t="shared" si="0"/>
        <v>G0L00</v>
      </c>
      <c r="F32">
        <v>0</v>
      </c>
    </row>
    <row r="33" spans="1:6">
      <c r="A33" t="s">
        <v>406</v>
      </c>
      <c r="B33" t="s">
        <v>403</v>
      </c>
      <c r="C33" t="s">
        <v>398</v>
      </c>
      <c r="E33" s="116" t="str">
        <f t="shared" si="0"/>
        <v>G0L0S0</v>
      </c>
      <c r="F33">
        <v>0</v>
      </c>
    </row>
    <row r="34" spans="1:6">
      <c r="A34" t="s">
        <v>406</v>
      </c>
      <c r="B34" t="s">
        <v>403</v>
      </c>
      <c r="C34" t="s">
        <v>399</v>
      </c>
      <c r="E34" s="116" t="str">
        <f t="shared" ref="E34:E65" si="1">+A34&amp;B34&amp;C34</f>
        <v>G0L0S1</v>
      </c>
      <c r="F34">
        <v>1</v>
      </c>
    </row>
    <row r="35" spans="1:6">
      <c r="A35" t="s">
        <v>406</v>
      </c>
      <c r="B35" t="s">
        <v>403</v>
      </c>
      <c r="C35" t="s">
        <v>400</v>
      </c>
      <c r="E35" s="116" t="str">
        <f t="shared" si="1"/>
        <v>G0L0S2</v>
      </c>
      <c r="F35">
        <v>2</v>
      </c>
    </row>
    <row r="36" spans="1:6">
      <c r="A36" t="s">
        <v>406</v>
      </c>
      <c r="B36" t="s">
        <v>403</v>
      </c>
      <c r="C36" t="s">
        <v>401</v>
      </c>
      <c r="E36" s="116" t="str">
        <f t="shared" si="1"/>
        <v>G0L0S3</v>
      </c>
      <c r="F36">
        <v>3</v>
      </c>
    </row>
    <row r="37" spans="1:6">
      <c r="A37" t="s">
        <v>406</v>
      </c>
      <c r="B37" t="s">
        <v>403</v>
      </c>
      <c r="C37" t="s">
        <v>402</v>
      </c>
      <c r="E37" s="116" t="str">
        <f t="shared" si="1"/>
        <v>G0L0S4</v>
      </c>
      <c r="F37">
        <v>4</v>
      </c>
    </row>
    <row r="38" spans="1:6">
      <c r="A38" t="s">
        <v>406</v>
      </c>
      <c r="B38" t="s">
        <v>404</v>
      </c>
      <c r="C38">
        <v>0</v>
      </c>
      <c r="E38" s="116" t="str">
        <f t="shared" si="1"/>
        <v>G0L10</v>
      </c>
      <c r="F38">
        <v>1</v>
      </c>
    </row>
    <row r="39" spans="1:6">
      <c r="A39" t="s">
        <v>406</v>
      </c>
      <c r="B39" t="s">
        <v>404</v>
      </c>
      <c r="C39" t="s">
        <v>398</v>
      </c>
      <c r="E39" s="116" t="str">
        <f t="shared" si="1"/>
        <v>G0L1S0</v>
      </c>
      <c r="F39">
        <v>1</v>
      </c>
    </row>
    <row r="40" spans="1:6">
      <c r="A40" t="s">
        <v>406</v>
      </c>
      <c r="B40" t="s">
        <v>404</v>
      </c>
      <c r="C40" t="s">
        <v>399</v>
      </c>
      <c r="E40" s="116" t="str">
        <f t="shared" si="1"/>
        <v>G0L1S1</v>
      </c>
      <c r="F40">
        <v>1</v>
      </c>
    </row>
    <row r="41" spans="1:6">
      <c r="A41" t="s">
        <v>406</v>
      </c>
      <c r="B41" t="s">
        <v>404</v>
      </c>
      <c r="C41" t="s">
        <v>400</v>
      </c>
      <c r="E41" s="116" t="str">
        <f t="shared" si="1"/>
        <v>G0L1S2</v>
      </c>
      <c r="F41">
        <v>2</v>
      </c>
    </row>
    <row r="42" spans="1:6">
      <c r="A42" t="s">
        <v>406</v>
      </c>
      <c r="B42" t="s">
        <v>404</v>
      </c>
      <c r="C42" t="s">
        <v>401</v>
      </c>
      <c r="E42" s="116" t="str">
        <f t="shared" si="1"/>
        <v>G0L1S3</v>
      </c>
      <c r="F42">
        <v>3</v>
      </c>
    </row>
    <row r="43" spans="1:6">
      <c r="A43" t="s">
        <v>406</v>
      </c>
      <c r="B43" t="s">
        <v>404</v>
      </c>
      <c r="C43" t="s">
        <v>402</v>
      </c>
      <c r="E43" s="116" t="str">
        <f t="shared" si="1"/>
        <v>G0L1S4</v>
      </c>
      <c r="F43">
        <v>4</v>
      </c>
    </row>
    <row r="44" spans="1:6">
      <c r="A44" t="s">
        <v>406</v>
      </c>
      <c r="B44" t="s">
        <v>405</v>
      </c>
      <c r="C44">
        <v>0</v>
      </c>
      <c r="E44" s="116" t="str">
        <f t="shared" si="1"/>
        <v>G0L20</v>
      </c>
      <c r="F44" s="113">
        <v>3</v>
      </c>
    </row>
    <row r="45" spans="1:6">
      <c r="A45" t="s">
        <v>406</v>
      </c>
      <c r="B45" t="s">
        <v>405</v>
      </c>
      <c r="C45" t="s">
        <v>398</v>
      </c>
      <c r="E45" s="116" t="str">
        <f t="shared" si="1"/>
        <v>G0L2S0</v>
      </c>
      <c r="F45">
        <v>3</v>
      </c>
    </row>
    <row r="46" spans="1:6">
      <c r="A46" t="s">
        <v>406</v>
      </c>
      <c r="B46" t="s">
        <v>405</v>
      </c>
      <c r="C46" t="s">
        <v>399</v>
      </c>
      <c r="E46" s="116" t="str">
        <f t="shared" si="1"/>
        <v>G0L2S1</v>
      </c>
      <c r="F46">
        <v>3</v>
      </c>
    </row>
    <row r="47" spans="1:6">
      <c r="A47" t="s">
        <v>406</v>
      </c>
      <c r="B47" t="s">
        <v>405</v>
      </c>
      <c r="C47" t="s">
        <v>400</v>
      </c>
      <c r="E47" s="116" t="str">
        <f t="shared" si="1"/>
        <v>G0L2S2</v>
      </c>
      <c r="F47">
        <v>3</v>
      </c>
    </row>
    <row r="48" spans="1:6">
      <c r="A48" t="s">
        <v>406</v>
      </c>
      <c r="B48" t="s">
        <v>405</v>
      </c>
      <c r="C48" t="s">
        <v>401</v>
      </c>
      <c r="E48" s="116" t="str">
        <f t="shared" si="1"/>
        <v>G0L2S3</v>
      </c>
      <c r="F48">
        <v>3</v>
      </c>
    </row>
    <row r="49" spans="1:6">
      <c r="A49" t="s">
        <v>406</v>
      </c>
      <c r="B49" t="s">
        <v>405</v>
      </c>
      <c r="C49" t="s">
        <v>402</v>
      </c>
      <c r="E49" s="116" t="str">
        <f t="shared" si="1"/>
        <v>G0L2S4</v>
      </c>
      <c r="F49">
        <v>4</v>
      </c>
    </row>
    <row r="50" spans="1:6">
      <c r="A50" t="s">
        <v>407</v>
      </c>
      <c r="B50">
        <v>0</v>
      </c>
      <c r="C50">
        <v>0</v>
      </c>
      <c r="E50" s="116" t="str">
        <f t="shared" si="1"/>
        <v>G100</v>
      </c>
      <c r="F50">
        <v>1</v>
      </c>
    </row>
    <row r="51" spans="1:6">
      <c r="A51" t="s">
        <v>407</v>
      </c>
      <c r="B51">
        <v>0</v>
      </c>
      <c r="C51" t="s">
        <v>398</v>
      </c>
      <c r="E51" s="116" t="str">
        <f t="shared" si="1"/>
        <v>G10S0</v>
      </c>
      <c r="F51">
        <v>1</v>
      </c>
    </row>
    <row r="52" spans="1:6">
      <c r="A52" t="s">
        <v>407</v>
      </c>
      <c r="B52">
        <v>0</v>
      </c>
      <c r="C52" t="s">
        <v>399</v>
      </c>
      <c r="E52" s="116" t="str">
        <f t="shared" si="1"/>
        <v>G10S1</v>
      </c>
      <c r="F52">
        <v>1</v>
      </c>
    </row>
    <row r="53" spans="1:6">
      <c r="A53" t="s">
        <v>407</v>
      </c>
      <c r="B53">
        <v>0</v>
      </c>
      <c r="C53" t="s">
        <v>400</v>
      </c>
      <c r="E53" s="116" t="str">
        <f t="shared" si="1"/>
        <v>G10S2</v>
      </c>
      <c r="F53">
        <v>2</v>
      </c>
    </row>
    <row r="54" spans="1:6">
      <c r="A54" t="s">
        <v>407</v>
      </c>
      <c r="B54">
        <v>0</v>
      </c>
      <c r="C54" t="s">
        <v>401</v>
      </c>
      <c r="E54" s="116" t="str">
        <f t="shared" si="1"/>
        <v>G10S3</v>
      </c>
      <c r="F54">
        <v>3</v>
      </c>
    </row>
    <row r="55" spans="1:6">
      <c r="A55" t="s">
        <v>407</v>
      </c>
      <c r="B55">
        <v>0</v>
      </c>
      <c r="C55" t="s">
        <v>402</v>
      </c>
      <c r="E55" s="116" t="str">
        <f t="shared" si="1"/>
        <v>G10S4</v>
      </c>
      <c r="F55">
        <v>4</v>
      </c>
    </row>
    <row r="56" spans="1:6">
      <c r="A56" t="s">
        <v>407</v>
      </c>
      <c r="B56" t="s">
        <v>403</v>
      </c>
      <c r="C56">
        <v>0</v>
      </c>
      <c r="E56" s="116" t="str">
        <f t="shared" si="1"/>
        <v>G1L00</v>
      </c>
      <c r="F56">
        <v>1</v>
      </c>
    </row>
    <row r="57" spans="1:6">
      <c r="A57" t="s">
        <v>407</v>
      </c>
      <c r="B57" t="s">
        <v>403</v>
      </c>
      <c r="C57" t="s">
        <v>398</v>
      </c>
      <c r="E57" s="116" t="str">
        <f t="shared" si="1"/>
        <v>G1L0S0</v>
      </c>
      <c r="F57">
        <v>1</v>
      </c>
    </row>
    <row r="58" spans="1:6">
      <c r="A58" t="s">
        <v>407</v>
      </c>
      <c r="B58" t="s">
        <v>403</v>
      </c>
      <c r="C58" t="s">
        <v>399</v>
      </c>
      <c r="E58" s="116" t="str">
        <f t="shared" si="1"/>
        <v>G1L0S1</v>
      </c>
      <c r="F58">
        <v>1</v>
      </c>
    </row>
    <row r="59" spans="1:6">
      <c r="A59" t="s">
        <v>407</v>
      </c>
      <c r="B59" t="s">
        <v>403</v>
      </c>
      <c r="C59" t="s">
        <v>400</v>
      </c>
      <c r="E59" s="116" t="str">
        <f t="shared" si="1"/>
        <v>G1L0S2</v>
      </c>
      <c r="F59">
        <v>2</v>
      </c>
    </row>
    <row r="60" spans="1:6">
      <c r="A60" t="s">
        <v>407</v>
      </c>
      <c r="B60" t="s">
        <v>403</v>
      </c>
      <c r="C60" t="s">
        <v>401</v>
      </c>
      <c r="E60" s="116" t="str">
        <f t="shared" si="1"/>
        <v>G1L0S3</v>
      </c>
      <c r="F60">
        <v>3</v>
      </c>
    </row>
    <row r="61" spans="1:6">
      <c r="A61" t="s">
        <v>407</v>
      </c>
      <c r="B61" t="s">
        <v>403</v>
      </c>
      <c r="C61" t="s">
        <v>402</v>
      </c>
      <c r="E61" s="116" t="str">
        <f t="shared" si="1"/>
        <v>G1L0S4</v>
      </c>
      <c r="F61">
        <v>4</v>
      </c>
    </row>
    <row r="62" spans="1:6">
      <c r="A62" t="s">
        <v>407</v>
      </c>
      <c r="B62" t="s">
        <v>404</v>
      </c>
      <c r="C62">
        <v>0</v>
      </c>
      <c r="E62" s="116" t="str">
        <f t="shared" si="1"/>
        <v>G1L10</v>
      </c>
      <c r="F62">
        <v>1</v>
      </c>
    </row>
    <row r="63" spans="1:6">
      <c r="A63" t="s">
        <v>407</v>
      </c>
      <c r="B63" t="s">
        <v>404</v>
      </c>
      <c r="C63" t="s">
        <v>398</v>
      </c>
      <c r="E63" s="116" t="str">
        <f t="shared" si="1"/>
        <v>G1L1S0</v>
      </c>
      <c r="F63">
        <v>1</v>
      </c>
    </row>
    <row r="64" spans="1:6">
      <c r="A64" t="s">
        <v>407</v>
      </c>
      <c r="B64" t="s">
        <v>404</v>
      </c>
      <c r="C64" t="s">
        <v>399</v>
      </c>
      <c r="E64" s="116" t="str">
        <f t="shared" si="1"/>
        <v>G1L1S1</v>
      </c>
      <c r="F64">
        <v>1</v>
      </c>
    </row>
    <row r="65" spans="1:6">
      <c r="A65" t="s">
        <v>407</v>
      </c>
      <c r="B65" t="s">
        <v>404</v>
      </c>
      <c r="C65" t="s">
        <v>400</v>
      </c>
      <c r="E65" s="116" t="str">
        <f t="shared" si="1"/>
        <v>G1L1S2</v>
      </c>
      <c r="F65">
        <v>2</v>
      </c>
    </row>
    <row r="66" spans="1:6">
      <c r="A66" t="s">
        <v>407</v>
      </c>
      <c r="B66" t="s">
        <v>404</v>
      </c>
      <c r="C66" t="s">
        <v>401</v>
      </c>
      <c r="E66" s="116" t="str">
        <f t="shared" ref="E66:E97" si="2">+A66&amp;B66&amp;C66</f>
        <v>G1L1S3</v>
      </c>
      <c r="F66">
        <v>3</v>
      </c>
    </row>
    <row r="67" spans="1:6">
      <c r="A67" t="s">
        <v>407</v>
      </c>
      <c r="B67" t="s">
        <v>404</v>
      </c>
      <c r="C67" t="s">
        <v>402</v>
      </c>
      <c r="E67" s="116" t="str">
        <f t="shared" si="2"/>
        <v>G1L1S4</v>
      </c>
      <c r="F67">
        <v>4</v>
      </c>
    </row>
    <row r="68" spans="1:6">
      <c r="A68" t="s">
        <v>407</v>
      </c>
      <c r="B68" t="s">
        <v>405</v>
      </c>
      <c r="C68">
        <v>0</v>
      </c>
      <c r="E68" s="116" t="str">
        <f t="shared" si="2"/>
        <v>G1L20</v>
      </c>
      <c r="F68">
        <v>3</v>
      </c>
    </row>
    <row r="69" spans="1:6">
      <c r="A69" t="s">
        <v>407</v>
      </c>
      <c r="B69" t="s">
        <v>405</v>
      </c>
      <c r="C69" t="s">
        <v>398</v>
      </c>
      <c r="E69" s="116" t="str">
        <f t="shared" si="2"/>
        <v>G1L2S0</v>
      </c>
      <c r="F69">
        <v>3</v>
      </c>
    </row>
    <row r="70" spans="1:6">
      <c r="A70" t="s">
        <v>407</v>
      </c>
      <c r="B70" t="s">
        <v>405</v>
      </c>
      <c r="C70" t="s">
        <v>399</v>
      </c>
      <c r="E70" s="116" t="str">
        <f t="shared" si="2"/>
        <v>G1L2S1</v>
      </c>
      <c r="F70">
        <v>3</v>
      </c>
    </row>
    <row r="71" spans="1:6">
      <c r="A71" t="s">
        <v>407</v>
      </c>
      <c r="B71" t="s">
        <v>405</v>
      </c>
      <c r="C71" t="s">
        <v>400</v>
      </c>
      <c r="E71" s="116" t="str">
        <f t="shared" si="2"/>
        <v>G1L2S2</v>
      </c>
      <c r="F71">
        <v>3</v>
      </c>
    </row>
    <row r="72" spans="1:6">
      <c r="A72" t="s">
        <v>407</v>
      </c>
      <c r="B72" t="s">
        <v>405</v>
      </c>
      <c r="C72" t="s">
        <v>401</v>
      </c>
      <c r="E72" s="116" t="str">
        <f t="shared" si="2"/>
        <v>G1L2S3</v>
      </c>
      <c r="F72">
        <v>3</v>
      </c>
    </row>
    <row r="73" spans="1:6">
      <c r="A73" t="s">
        <v>407</v>
      </c>
      <c r="B73" t="s">
        <v>405</v>
      </c>
      <c r="C73" t="s">
        <v>402</v>
      </c>
      <c r="E73" s="116" t="str">
        <f t="shared" si="2"/>
        <v>G1L2S4</v>
      </c>
      <c r="F73">
        <v>4</v>
      </c>
    </row>
    <row r="74" spans="1:6">
      <c r="A74" t="s">
        <v>408</v>
      </c>
      <c r="B74">
        <v>0</v>
      </c>
      <c r="C74">
        <v>0</v>
      </c>
      <c r="E74" s="116" t="str">
        <f t="shared" si="2"/>
        <v>G200</v>
      </c>
      <c r="F74">
        <v>4</v>
      </c>
    </row>
    <row r="75" spans="1:6">
      <c r="A75" t="s">
        <v>408</v>
      </c>
      <c r="B75">
        <v>0</v>
      </c>
      <c r="C75" t="s">
        <v>398</v>
      </c>
      <c r="E75" s="116" t="str">
        <f t="shared" si="2"/>
        <v>G20S0</v>
      </c>
      <c r="F75">
        <v>4</v>
      </c>
    </row>
    <row r="76" spans="1:6">
      <c r="A76" t="s">
        <v>408</v>
      </c>
      <c r="B76">
        <v>0</v>
      </c>
      <c r="C76" t="s">
        <v>399</v>
      </c>
      <c r="E76" s="116" t="str">
        <f t="shared" si="2"/>
        <v>G20S1</v>
      </c>
      <c r="F76">
        <v>4</v>
      </c>
    </row>
    <row r="77" spans="1:6">
      <c r="A77" t="s">
        <v>408</v>
      </c>
      <c r="B77">
        <v>0</v>
      </c>
      <c r="C77" t="s">
        <v>400</v>
      </c>
      <c r="E77" s="116" t="str">
        <f t="shared" si="2"/>
        <v>G20S2</v>
      </c>
      <c r="F77">
        <v>4</v>
      </c>
    </row>
    <row r="78" spans="1:6">
      <c r="A78" t="s">
        <v>408</v>
      </c>
      <c r="B78">
        <v>0</v>
      </c>
      <c r="C78" t="s">
        <v>401</v>
      </c>
      <c r="E78" s="116" t="str">
        <f t="shared" si="2"/>
        <v>G20S3</v>
      </c>
      <c r="F78">
        <v>4</v>
      </c>
    </row>
    <row r="79" spans="1:6">
      <c r="A79" t="s">
        <v>408</v>
      </c>
      <c r="B79">
        <v>0</v>
      </c>
      <c r="C79" t="s">
        <v>402</v>
      </c>
      <c r="E79" s="116" t="str">
        <f t="shared" si="2"/>
        <v>G20S4</v>
      </c>
      <c r="F79">
        <v>4</v>
      </c>
    </row>
    <row r="80" spans="1:6">
      <c r="A80" t="s">
        <v>408</v>
      </c>
      <c r="B80" t="s">
        <v>403</v>
      </c>
      <c r="C80">
        <v>0</v>
      </c>
      <c r="E80" s="116" t="str">
        <f t="shared" si="2"/>
        <v>G2L00</v>
      </c>
      <c r="F80">
        <v>4</v>
      </c>
    </row>
    <row r="81" spans="1:6">
      <c r="A81" t="s">
        <v>408</v>
      </c>
      <c r="B81" t="s">
        <v>403</v>
      </c>
      <c r="C81" t="s">
        <v>398</v>
      </c>
      <c r="E81" s="116" t="str">
        <f t="shared" si="2"/>
        <v>G2L0S0</v>
      </c>
      <c r="F81">
        <v>4</v>
      </c>
    </row>
    <row r="82" spans="1:6">
      <c r="A82" t="s">
        <v>408</v>
      </c>
      <c r="B82" t="s">
        <v>403</v>
      </c>
      <c r="C82" t="s">
        <v>399</v>
      </c>
      <c r="E82" s="116" t="str">
        <f t="shared" si="2"/>
        <v>G2L0S1</v>
      </c>
      <c r="F82">
        <v>4</v>
      </c>
    </row>
    <row r="83" spans="1:6">
      <c r="A83" t="s">
        <v>408</v>
      </c>
      <c r="B83" t="s">
        <v>403</v>
      </c>
      <c r="C83" t="s">
        <v>400</v>
      </c>
      <c r="E83" s="116" t="str">
        <f t="shared" si="2"/>
        <v>G2L0S2</v>
      </c>
      <c r="F83">
        <v>4</v>
      </c>
    </row>
    <row r="84" spans="1:6">
      <c r="A84" t="s">
        <v>408</v>
      </c>
      <c r="B84" t="s">
        <v>403</v>
      </c>
      <c r="C84" t="s">
        <v>401</v>
      </c>
      <c r="E84" s="116" t="str">
        <f t="shared" si="2"/>
        <v>G2L0S3</v>
      </c>
      <c r="F84">
        <v>4</v>
      </c>
    </row>
    <row r="85" spans="1:6">
      <c r="A85" t="s">
        <v>408</v>
      </c>
      <c r="B85" t="s">
        <v>403</v>
      </c>
      <c r="C85" t="s">
        <v>402</v>
      </c>
      <c r="E85" s="116" t="str">
        <f t="shared" si="2"/>
        <v>G2L0S4</v>
      </c>
      <c r="F85">
        <v>4</v>
      </c>
    </row>
    <row r="86" spans="1:6">
      <c r="A86" t="s">
        <v>408</v>
      </c>
      <c r="B86" t="s">
        <v>404</v>
      </c>
      <c r="C86">
        <v>0</v>
      </c>
      <c r="E86" s="116" t="str">
        <f t="shared" si="2"/>
        <v>G2L10</v>
      </c>
      <c r="F86">
        <v>4</v>
      </c>
    </row>
    <row r="87" spans="1:6">
      <c r="A87" t="s">
        <v>408</v>
      </c>
      <c r="B87" t="s">
        <v>404</v>
      </c>
      <c r="C87" t="s">
        <v>398</v>
      </c>
      <c r="E87" s="116" t="str">
        <f t="shared" si="2"/>
        <v>G2L1S0</v>
      </c>
      <c r="F87">
        <v>4</v>
      </c>
    </row>
    <row r="88" spans="1:6">
      <c r="A88" t="s">
        <v>408</v>
      </c>
      <c r="B88" t="s">
        <v>404</v>
      </c>
      <c r="C88" t="s">
        <v>399</v>
      </c>
      <c r="E88" s="116" t="str">
        <f t="shared" si="2"/>
        <v>G2L1S1</v>
      </c>
      <c r="F88">
        <v>4</v>
      </c>
    </row>
    <row r="89" spans="1:6">
      <c r="A89" t="s">
        <v>408</v>
      </c>
      <c r="B89" t="s">
        <v>404</v>
      </c>
      <c r="C89" t="s">
        <v>400</v>
      </c>
      <c r="E89" s="116" t="str">
        <f t="shared" si="2"/>
        <v>G2L1S2</v>
      </c>
      <c r="F89">
        <v>4</v>
      </c>
    </row>
    <row r="90" spans="1:6">
      <c r="A90" t="s">
        <v>408</v>
      </c>
      <c r="B90" t="s">
        <v>404</v>
      </c>
      <c r="C90" t="s">
        <v>401</v>
      </c>
      <c r="E90" s="116" t="str">
        <f t="shared" si="2"/>
        <v>G2L1S3</v>
      </c>
      <c r="F90">
        <v>4</v>
      </c>
    </row>
    <row r="91" spans="1:6">
      <c r="A91" t="s">
        <v>408</v>
      </c>
      <c r="B91" t="s">
        <v>404</v>
      </c>
      <c r="C91" t="s">
        <v>402</v>
      </c>
      <c r="E91" s="116" t="str">
        <f t="shared" si="2"/>
        <v>G2L1S4</v>
      </c>
      <c r="F91">
        <v>4</v>
      </c>
    </row>
    <row r="92" spans="1:6">
      <c r="A92" t="s">
        <v>408</v>
      </c>
      <c r="B92" t="s">
        <v>405</v>
      </c>
      <c r="C92">
        <v>0</v>
      </c>
      <c r="E92" s="116" t="str">
        <f t="shared" si="2"/>
        <v>G2L20</v>
      </c>
      <c r="F92">
        <v>4</v>
      </c>
    </row>
    <row r="93" spans="1:6">
      <c r="A93" t="s">
        <v>408</v>
      </c>
      <c r="B93" t="s">
        <v>405</v>
      </c>
      <c r="C93" t="s">
        <v>398</v>
      </c>
      <c r="E93" s="116" t="str">
        <f t="shared" si="2"/>
        <v>G2L2S0</v>
      </c>
      <c r="F93">
        <v>4</v>
      </c>
    </row>
    <row r="94" spans="1:6">
      <c r="A94" t="s">
        <v>408</v>
      </c>
      <c r="B94" t="s">
        <v>405</v>
      </c>
      <c r="C94" t="s">
        <v>399</v>
      </c>
      <c r="E94" s="116" t="str">
        <f t="shared" si="2"/>
        <v>G2L2S1</v>
      </c>
      <c r="F94">
        <v>4</v>
      </c>
    </row>
    <row r="95" spans="1:6">
      <c r="A95" t="s">
        <v>408</v>
      </c>
      <c r="B95" t="s">
        <v>405</v>
      </c>
      <c r="C95" t="s">
        <v>400</v>
      </c>
      <c r="E95" s="116" t="str">
        <f t="shared" si="2"/>
        <v>G2L2S2</v>
      </c>
      <c r="F95">
        <v>4</v>
      </c>
    </row>
    <row r="96" spans="1:6">
      <c r="A96" t="s">
        <v>408</v>
      </c>
      <c r="B96" t="s">
        <v>405</v>
      </c>
      <c r="C96" t="s">
        <v>401</v>
      </c>
      <c r="E96" s="116" t="str">
        <f t="shared" si="2"/>
        <v>G2L2S3</v>
      </c>
      <c r="F96">
        <v>4</v>
      </c>
    </row>
    <row r="97" spans="1:6">
      <c r="A97" t="s">
        <v>408</v>
      </c>
      <c r="B97" t="s">
        <v>405</v>
      </c>
      <c r="C97" t="s">
        <v>402</v>
      </c>
      <c r="E97" s="116" t="str">
        <f t="shared" si="2"/>
        <v>G2L2S4</v>
      </c>
      <c r="F97">
        <v>4</v>
      </c>
    </row>
  </sheetData>
  <sheetProtection selectLockedCells="1" selectUnlockedCells="1"/>
  <phoneticPr fontId="33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MMES</vt:lpstr>
      <vt:lpstr>Desechos</vt:lpstr>
      <vt:lpstr>Desarrollo</vt:lpstr>
      <vt:lpstr>Recomendacion</vt:lpstr>
      <vt:lpstr>Ru</vt:lpstr>
      <vt:lpstr>TIPO</vt:lpstr>
      <vt:lpstr>Hoja1</vt:lpstr>
      <vt:lpstr>_ZX19</vt:lpstr>
      <vt:lpstr>_ZZ18</vt:lpstr>
      <vt:lpstr>Desarrollo!Área_de_impresión</vt:lpstr>
      <vt:lpstr>MMES!Área_de_impresión</vt:lpstr>
      <vt:lpstr>Recomendacion!Área_de_impresión</vt:lpstr>
      <vt:lpstr>TIPO!Excel_BuiltIn__FilterDatabase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Noetzel</dc:creator>
  <cp:lastModifiedBy>gcabeiro</cp:lastModifiedBy>
  <cp:lastPrinted>2020-02-27T20:37:02Z</cp:lastPrinted>
  <dcterms:created xsi:type="dcterms:W3CDTF">2017-06-08T21:09:20Z</dcterms:created>
  <dcterms:modified xsi:type="dcterms:W3CDTF">2022-03-14T16:54:52Z</dcterms:modified>
</cp:coreProperties>
</file>